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605" windowWidth="14805" windowHeight="6510"/>
  </bookViews>
  <sheets>
    <sheet name="штатное" sheetId="1" r:id="rId1"/>
    <sheet name="СТОИМОСТЬ балла" sheetId="12" r:id="rId2"/>
    <sheet name="надбавка за стаж" sheetId="11" r:id="rId3"/>
    <sheet name="ночное время" sheetId="4" r:id="rId4"/>
    <sheet name="Ночное время пересчёт" sheetId="8" state="hidden" r:id="rId5"/>
    <sheet name="Праздники и выходные" sheetId="9" state="hidden" r:id="rId6"/>
    <sheet name="стоимость должности" sheetId="13" state="hidden" r:id="rId7"/>
  </sheets>
  <externalReferences>
    <externalReference r:id="rId8"/>
  </externalReferences>
  <definedNames>
    <definedName name="_xlnm._FilterDatabase" localSheetId="2" hidden="1">'надбавка за стаж'!$B$3:$Y$184</definedName>
    <definedName name="_xlnm._FilterDatabase" localSheetId="0" hidden="1">штатное!$A$26:$M$30</definedName>
    <definedName name="_xlnm.Print_Area" localSheetId="0">штатное!$B$1:$M$70</definedName>
  </definedNames>
  <calcPr calcId="145621"/>
</workbook>
</file>

<file path=xl/calcChain.xml><?xml version="1.0" encoding="utf-8"?>
<calcChain xmlns="http://schemas.openxmlformats.org/spreadsheetml/2006/main">
  <c r="K111" i="12" l="1"/>
  <c r="R153" i="12" l="1"/>
  <c r="N153" i="12"/>
  <c r="L24" i="12" l="1"/>
  <c r="M24" i="12"/>
  <c r="N24" i="12"/>
  <c r="K24" i="12"/>
  <c r="L31" i="12"/>
  <c r="M31" i="12"/>
  <c r="N31" i="12"/>
  <c r="K31" i="12"/>
  <c r="L34" i="12"/>
  <c r="M34" i="12"/>
  <c r="N34" i="12"/>
  <c r="K34" i="12"/>
  <c r="L37" i="12"/>
  <c r="M37" i="12"/>
  <c r="N37" i="12"/>
  <c r="K37" i="12"/>
  <c r="L40" i="12"/>
  <c r="M40" i="12"/>
  <c r="N40" i="12"/>
  <c r="K40" i="12"/>
  <c r="L46" i="12"/>
  <c r="M46" i="12"/>
  <c r="N46" i="12"/>
  <c r="K46" i="12"/>
  <c r="L51" i="12"/>
  <c r="M51" i="12"/>
  <c r="N51" i="12"/>
  <c r="K51" i="12"/>
  <c r="L56" i="12"/>
  <c r="M56" i="12"/>
  <c r="N56" i="12"/>
  <c r="K56" i="12"/>
  <c r="L66" i="12"/>
  <c r="M66" i="12"/>
  <c r="N66" i="12"/>
  <c r="K66" i="12"/>
  <c r="L73" i="12"/>
  <c r="M73" i="12"/>
  <c r="N73" i="12"/>
  <c r="K73" i="12"/>
  <c r="L79" i="12"/>
  <c r="M79" i="12"/>
  <c r="N79" i="12"/>
  <c r="K79" i="12"/>
  <c r="L87" i="12"/>
  <c r="M87" i="12"/>
  <c r="N87" i="12"/>
  <c r="K87" i="12"/>
  <c r="L95" i="12"/>
  <c r="M95" i="12"/>
  <c r="N95" i="12"/>
  <c r="K95" i="12"/>
  <c r="L101" i="12"/>
  <c r="M101" i="12"/>
  <c r="N101" i="12"/>
  <c r="K101" i="12"/>
  <c r="L104" i="12"/>
  <c r="M104" i="12"/>
  <c r="N104" i="12"/>
  <c r="K104" i="12"/>
  <c r="L109" i="12"/>
  <c r="M109" i="12"/>
  <c r="N109" i="12"/>
  <c r="L115" i="12"/>
  <c r="M115" i="12"/>
  <c r="N115" i="12"/>
  <c r="K115" i="12"/>
  <c r="L120" i="12"/>
  <c r="M120" i="12"/>
  <c r="N120" i="12"/>
  <c r="K120" i="12"/>
  <c r="L130" i="12"/>
  <c r="M130" i="12"/>
  <c r="N130" i="12"/>
  <c r="L132" i="12"/>
  <c r="M132" i="12"/>
  <c r="N132" i="12"/>
  <c r="L137" i="12"/>
  <c r="M137" i="12"/>
  <c r="N137" i="12"/>
  <c r="L146" i="12"/>
  <c r="M146" i="12"/>
  <c r="N146" i="12"/>
  <c r="L151" i="12"/>
  <c r="M151" i="12"/>
  <c r="N151" i="12"/>
  <c r="M157" i="12"/>
  <c r="P24" i="12"/>
  <c r="Q24" i="12"/>
  <c r="R24" i="12"/>
  <c r="O24" i="12"/>
  <c r="P31" i="12"/>
  <c r="Q31" i="12"/>
  <c r="R31" i="12"/>
  <c r="O31" i="12"/>
  <c r="P34" i="12"/>
  <c r="Q34" i="12"/>
  <c r="R34" i="12"/>
  <c r="O34" i="12"/>
  <c r="P37" i="12"/>
  <c r="Q37" i="12"/>
  <c r="R37" i="12"/>
  <c r="P40" i="12"/>
  <c r="Q40" i="12"/>
  <c r="R40" i="12"/>
  <c r="P46" i="12"/>
  <c r="Q46" i="12"/>
  <c r="R46" i="12"/>
  <c r="P51" i="12"/>
  <c r="Q51" i="12"/>
  <c r="R51" i="12"/>
  <c r="O51" i="12"/>
  <c r="P56" i="12"/>
  <c r="Q56" i="12"/>
  <c r="R56" i="12"/>
  <c r="O56" i="12"/>
  <c r="P66" i="12"/>
  <c r="Q66" i="12"/>
  <c r="R66" i="12"/>
  <c r="O66" i="12"/>
  <c r="P73" i="12"/>
  <c r="Q73" i="12"/>
  <c r="R73" i="12"/>
  <c r="O73" i="12"/>
  <c r="P79" i="12"/>
  <c r="Q79" i="12"/>
  <c r="R79" i="12"/>
  <c r="O79" i="12"/>
  <c r="P87" i="12"/>
  <c r="Q87" i="12"/>
  <c r="R87" i="12"/>
  <c r="O87" i="12"/>
  <c r="R95" i="12"/>
  <c r="P95" i="12"/>
  <c r="Q95" i="12"/>
  <c r="O95" i="12"/>
  <c r="P101" i="12"/>
  <c r="Q101" i="12"/>
  <c r="R101" i="12"/>
  <c r="O101" i="12"/>
  <c r="P104" i="12"/>
  <c r="Q104" i="12"/>
  <c r="R104" i="12"/>
  <c r="O104" i="12"/>
  <c r="Q109" i="12"/>
  <c r="R109" i="12"/>
  <c r="P115" i="12"/>
  <c r="Q115" i="12"/>
  <c r="R115" i="12"/>
  <c r="O115" i="12"/>
  <c r="P120" i="12"/>
  <c r="Q120" i="12"/>
  <c r="R120" i="12"/>
  <c r="O120" i="12"/>
  <c r="P130" i="12"/>
  <c r="Q130" i="12"/>
  <c r="R130" i="12"/>
  <c r="P132" i="12"/>
  <c r="Q132" i="12"/>
  <c r="R132" i="12"/>
  <c r="P137" i="12"/>
  <c r="Q137" i="12"/>
  <c r="R137" i="12"/>
  <c r="P146" i="12"/>
  <c r="Q146" i="12"/>
  <c r="R146" i="12"/>
  <c r="O146" i="12"/>
  <c r="R152" i="12"/>
  <c r="O152" i="12"/>
  <c r="K152" i="12"/>
  <c r="O147" i="12"/>
  <c r="K147" i="12"/>
  <c r="R150" i="12"/>
  <c r="R149" i="12"/>
  <c r="R148" i="12"/>
  <c r="R147" i="12"/>
  <c r="O148" i="12"/>
  <c r="O149" i="12"/>
  <c r="O150" i="12"/>
  <c r="K148" i="12"/>
  <c r="K149" i="12"/>
  <c r="K150" i="12"/>
  <c r="O142" i="12"/>
  <c r="O140" i="12"/>
  <c r="O139" i="12"/>
  <c r="O138" i="12"/>
  <c r="R142" i="12"/>
  <c r="R141" i="12"/>
  <c r="R140" i="12"/>
  <c r="R139" i="12"/>
  <c r="R138" i="12"/>
  <c r="R136" i="12"/>
  <c r="O141" i="12"/>
  <c r="K138" i="12"/>
  <c r="K139" i="12"/>
  <c r="K140" i="12"/>
  <c r="K141" i="12"/>
  <c r="K142" i="12"/>
  <c r="K134" i="12"/>
  <c r="K135" i="12"/>
  <c r="K136" i="12"/>
  <c r="K133" i="12"/>
  <c r="R135" i="12"/>
  <c r="R134" i="12"/>
  <c r="R133" i="12"/>
  <c r="R131" i="12"/>
  <c r="K131" i="12"/>
  <c r="K129" i="12"/>
  <c r="O129" i="12"/>
  <c r="O128" i="12"/>
  <c r="O127" i="12"/>
  <c r="R127" i="12"/>
  <c r="R129" i="12"/>
  <c r="R121" i="12"/>
  <c r="O121" i="12"/>
  <c r="R128" i="12"/>
  <c r="R126" i="12"/>
  <c r="R125" i="12"/>
  <c r="R124" i="12"/>
  <c r="R123" i="12"/>
  <c r="R122" i="12"/>
  <c r="R117" i="12"/>
  <c r="O122" i="12"/>
  <c r="O123" i="12"/>
  <c r="O124" i="12"/>
  <c r="O125" i="12"/>
  <c r="O126" i="12"/>
  <c r="K122" i="12"/>
  <c r="K121" i="12"/>
  <c r="K123" i="12"/>
  <c r="K124" i="12"/>
  <c r="K125" i="12"/>
  <c r="K126" i="12"/>
  <c r="K127" i="12"/>
  <c r="K128" i="12"/>
  <c r="R116" i="12"/>
  <c r="O116" i="12"/>
  <c r="P122" i="12"/>
  <c r="R119" i="12"/>
  <c r="R118" i="12"/>
  <c r="R113" i="12"/>
  <c r="R112" i="12"/>
  <c r="R111" i="12"/>
  <c r="R110" i="12"/>
  <c r="R107" i="12"/>
  <c r="O117" i="12"/>
  <c r="O118" i="12"/>
  <c r="O119" i="12"/>
  <c r="K119" i="12"/>
  <c r="K117" i="12"/>
  <c r="K118" i="12"/>
  <c r="K116" i="12"/>
  <c r="K112" i="12"/>
  <c r="O112" i="12"/>
  <c r="O110" i="12"/>
  <c r="K109" i="12"/>
  <c r="K110" i="12"/>
  <c r="O105" i="12"/>
  <c r="O103" i="12"/>
  <c r="R108" i="12"/>
  <c r="R106" i="12"/>
  <c r="R105" i="12"/>
  <c r="K105" i="12"/>
  <c r="O102" i="12"/>
  <c r="R103" i="12"/>
  <c r="R102" i="12"/>
  <c r="K103" i="12"/>
  <c r="K102" i="12"/>
  <c r="R100" i="12"/>
  <c r="R99" i="12"/>
  <c r="R98" i="12"/>
  <c r="R97" i="12"/>
  <c r="R96" i="12"/>
  <c r="R94" i="12"/>
  <c r="K97" i="12"/>
  <c r="K98" i="12"/>
  <c r="K99" i="12"/>
  <c r="K100" i="12"/>
  <c r="O96" i="12"/>
  <c r="K96" i="12"/>
  <c r="R89" i="12"/>
  <c r="O90" i="12"/>
  <c r="O91" i="12"/>
  <c r="O89" i="12"/>
  <c r="O92" i="12"/>
  <c r="O93" i="12"/>
  <c r="O94" i="12"/>
  <c r="O88" i="12"/>
  <c r="K89" i="12"/>
  <c r="K90" i="12"/>
  <c r="K91" i="12"/>
  <c r="K92" i="12"/>
  <c r="K93" i="12"/>
  <c r="K94" i="12"/>
  <c r="K88" i="12"/>
  <c r="R93" i="12"/>
  <c r="R92" i="12"/>
  <c r="R91" i="12"/>
  <c r="R90" i="12"/>
  <c r="R88" i="12"/>
  <c r="R86" i="12"/>
  <c r="R80" i="12"/>
  <c r="O80" i="12"/>
  <c r="K80" i="12"/>
  <c r="R74" i="12"/>
  <c r="O74" i="12"/>
  <c r="K74" i="12"/>
  <c r="R67" i="12"/>
  <c r="O67" i="12"/>
  <c r="K67" i="12"/>
  <c r="O57" i="12"/>
  <c r="R57" i="12"/>
  <c r="K57" i="12"/>
  <c r="R52" i="12"/>
  <c r="R47" i="12"/>
  <c r="O106" i="12"/>
  <c r="O107" i="12"/>
  <c r="O108" i="12"/>
  <c r="K106" i="12"/>
  <c r="K107" i="12"/>
  <c r="K108" i="12"/>
  <c r="O97" i="12"/>
  <c r="O98" i="12"/>
  <c r="O99" i="12"/>
  <c r="O100" i="12"/>
  <c r="O86" i="12"/>
  <c r="R85" i="12"/>
  <c r="R84" i="12"/>
  <c r="O84" i="12" s="1"/>
  <c r="R83" i="12"/>
  <c r="R82" i="12"/>
  <c r="O82" i="12" s="1"/>
  <c r="R81" i="12"/>
  <c r="R78" i="12"/>
  <c r="O81" i="12"/>
  <c r="O83" i="12"/>
  <c r="O85" i="12"/>
  <c r="K81" i="12"/>
  <c r="K82" i="12"/>
  <c r="K83" i="12"/>
  <c r="K84" i="12"/>
  <c r="K85" i="12"/>
  <c r="K86" i="12"/>
  <c r="R77" i="12"/>
  <c r="R76" i="12"/>
  <c r="R75" i="12"/>
  <c r="R71" i="12"/>
  <c r="R72" i="12"/>
  <c r="O75" i="12"/>
  <c r="O76" i="12"/>
  <c r="O77" i="12"/>
  <c r="O78" i="12"/>
  <c r="K75" i="12"/>
  <c r="K76" i="12"/>
  <c r="K77" i="12"/>
  <c r="K78" i="12"/>
  <c r="K68" i="12"/>
  <c r="K69" i="12"/>
  <c r="K70" i="12"/>
  <c r="K71" i="12"/>
  <c r="O68" i="12"/>
  <c r="O69" i="12"/>
  <c r="O70" i="12"/>
  <c r="O71" i="12"/>
  <c r="R70" i="12"/>
  <c r="R69" i="12"/>
  <c r="R68" i="12"/>
  <c r="R65" i="12"/>
  <c r="R64" i="12"/>
  <c r="R63" i="12"/>
  <c r="R62" i="12"/>
  <c r="R61" i="12"/>
  <c r="R60" i="12"/>
  <c r="R59" i="12"/>
  <c r="R58" i="12"/>
  <c r="O58" i="12"/>
  <c r="O59" i="12"/>
  <c r="O60" i="12"/>
  <c r="O61" i="12"/>
  <c r="O62" i="12"/>
  <c r="O63" i="12"/>
  <c r="O64" i="12"/>
  <c r="O65" i="12"/>
  <c r="K58" i="12"/>
  <c r="K59" i="12"/>
  <c r="K60" i="12"/>
  <c r="K61" i="12"/>
  <c r="K62" i="12"/>
  <c r="K63" i="12"/>
  <c r="K64" i="12"/>
  <c r="K65" i="12"/>
  <c r="R54" i="12"/>
  <c r="R53" i="12"/>
  <c r="R49" i="12"/>
  <c r="O53" i="12"/>
  <c r="O54" i="12"/>
  <c r="O52" i="12"/>
  <c r="K53" i="12"/>
  <c r="K54" i="12"/>
  <c r="K52" i="12"/>
  <c r="R48" i="12"/>
  <c r="O48" i="12" s="1"/>
  <c r="R45" i="12"/>
  <c r="O49" i="12"/>
  <c r="O47" i="12"/>
  <c r="K48" i="12"/>
  <c r="K49" i="12"/>
  <c r="K47" i="12"/>
  <c r="R41" i="12"/>
  <c r="R44" i="12"/>
  <c r="R43" i="12"/>
  <c r="R42" i="12"/>
  <c r="R38" i="12"/>
  <c r="R36" i="12"/>
  <c r="O42" i="12"/>
  <c r="O43" i="12"/>
  <c r="O44" i="12"/>
  <c r="O45" i="12"/>
  <c r="O41" i="12"/>
  <c r="K42" i="12"/>
  <c r="K43" i="12"/>
  <c r="K44" i="12"/>
  <c r="K45" i="12"/>
  <c r="K41" i="12"/>
  <c r="O39" i="12"/>
  <c r="O38" i="12"/>
  <c r="K39" i="12"/>
  <c r="K38" i="12"/>
  <c r="R39" i="12"/>
  <c r="O36" i="12"/>
  <c r="R35" i="12"/>
  <c r="R33" i="12"/>
  <c r="R32" i="12"/>
  <c r="O35" i="12"/>
  <c r="K36" i="12"/>
  <c r="K35" i="12"/>
  <c r="O33" i="12"/>
  <c r="O32" i="12"/>
  <c r="K33" i="12"/>
  <c r="K32" i="12"/>
  <c r="R27" i="12"/>
  <c r="R28" i="12"/>
  <c r="R29" i="12"/>
  <c r="R30" i="12"/>
  <c r="R26" i="12"/>
  <c r="Q26" i="12"/>
  <c r="O27" i="12"/>
  <c r="O28" i="12"/>
  <c r="O30" i="12"/>
  <c r="O26" i="12"/>
  <c r="K27" i="12"/>
  <c r="K28" i="12"/>
  <c r="K29" i="12"/>
  <c r="K30" i="12"/>
  <c r="K26" i="12"/>
  <c r="N157" i="12" l="1"/>
  <c r="F201" i="11"/>
  <c r="W201" i="11"/>
  <c r="X201" i="11" s="1"/>
  <c r="Y201" i="11"/>
  <c r="F202" i="11"/>
  <c r="H202" i="11" s="1"/>
  <c r="J202" i="11"/>
  <c r="N202" i="11"/>
  <c r="W202" i="11"/>
  <c r="X202" i="11"/>
  <c r="Y202" i="11"/>
  <c r="P151" i="12"/>
  <c r="Q151" i="12"/>
  <c r="O153" i="12"/>
  <c r="O154" i="12"/>
  <c r="O155" i="12"/>
  <c r="K153" i="12"/>
  <c r="K154" i="12"/>
  <c r="K155" i="12"/>
  <c r="K156" i="12"/>
  <c r="R151" i="12"/>
  <c r="R154" i="12"/>
  <c r="R155" i="12"/>
  <c r="R156" i="12"/>
  <c r="Q152" i="12"/>
  <c r="R157" i="12" l="1"/>
  <c r="H201" i="11"/>
  <c r="L201" i="11"/>
  <c r="P201" i="11"/>
  <c r="J201" i="11"/>
  <c r="N201" i="11"/>
  <c r="P202" i="11"/>
  <c r="L202" i="11"/>
  <c r="U202" i="11" s="1"/>
  <c r="Z202" i="11" l="1"/>
  <c r="AG202" i="11"/>
  <c r="U201" i="11"/>
  <c r="I51" i="1"/>
  <c r="AG201" i="11" l="1"/>
  <c r="Z201" i="11"/>
  <c r="J151" i="12" l="1"/>
  <c r="B151" i="12"/>
  <c r="B137" i="12"/>
  <c r="B120" i="12"/>
  <c r="B115" i="12"/>
  <c r="B109" i="12"/>
  <c r="B104" i="12"/>
  <c r="B101" i="12"/>
  <c r="B95" i="12"/>
  <c r="B87" i="12"/>
  <c r="B79" i="12"/>
  <c r="B73" i="12"/>
  <c r="B66" i="12"/>
  <c r="B56" i="12"/>
  <c r="B46" i="12"/>
  <c r="B40" i="12"/>
  <c r="B37" i="12"/>
  <c r="B34" i="12"/>
  <c r="B31" i="12"/>
  <c r="B24" i="12"/>
  <c r="D109" i="12" l="1"/>
  <c r="E109" i="12"/>
  <c r="B51" i="12"/>
  <c r="J146" i="12"/>
  <c r="J137" i="12"/>
  <c r="J132" i="12"/>
  <c r="J130" i="12"/>
  <c r="Q131" i="12"/>
  <c r="P131" i="12"/>
  <c r="P113" i="12"/>
  <c r="Q113" i="12"/>
  <c r="P114" i="12"/>
  <c r="Q114" i="12"/>
  <c r="K113" i="12"/>
  <c r="K114" i="12"/>
  <c r="C114" i="12"/>
  <c r="G114" i="12"/>
  <c r="C113" i="12"/>
  <c r="G113" i="12"/>
  <c r="H114" i="12"/>
  <c r="H113" i="12"/>
  <c r="J109" i="12"/>
  <c r="C112" i="12"/>
  <c r="C111" i="12"/>
  <c r="C110" i="12"/>
  <c r="C156" i="12"/>
  <c r="C155" i="12"/>
  <c r="C154" i="12"/>
  <c r="C153" i="12"/>
  <c r="C152" i="12"/>
  <c r="D151" i="12"/>
  <c r="E151" i="12"/>
  <c r="B146" i="12"/>
  <c r="B157" i="12" s="1"/>
  <c r="C146" i="12"/>
  <c r="D146" i="12"/>
  <c r="E146" i="12"/>
  <c r="D137" i="12"/>
  <c r="E137" i="12"/>
  <c r="P141" i="12"/>
  <c r="Q141" i="12"/>
  <c r="P142" i="12"/>
  <c r="Q142" i="12"/>
  <c r="P143" i="12"/>
  <c r="Q143" i="12"/>
  <c r="P144" i="12"/>
  <c r="Q144" i="12"/>
  <c r="K143" i="12"/>
  <c r="K144" i="12"/>
  <c r="G141" i="12"/>
  <c r="H141" i="12"/>
  <c r="G142" i="12"/>
  <c r="H142" i="12"/>
  <c r="G143" i="12"/>
  <c r="H143" i="12"/>
  <c r="G144" i="12"/>
  <c r="H144" i="12"/>
  <c r="G145" i="12"/>
  <c r="H145" i="12"/>
  <c r="C144" i="12"/>
  <c r="C143" i="12"/>
  <c r="C141" i="12"/>
  <c r="C145" i="12"/>
  <c r="C142" i="12"/>
  <c r="C140" i="12"/>
  <c r="C139" i="12"/>
  <c r="C138" i="12"/>
  <c r="D120" i="12"/>
  <c r="E120" i="12"/>
  <c r="J120" i="12"/>
  <c r="C129" i="12"/>
  <c r="C128" i="12"/>
  <c r="C127" i="12"/>
  <c r="C126" i="12"/>
  <c r="C125" i="12"/>
  <c r="C124" i="12"/>
  <c r="C123" i="12"/>
  <c r="C122" i="12"/>
  <c r="C121" i="12"/>
  <c r="C119" i="12"/>
  <c r="O131" i="12" l="1"/>
  <c r="F144" i="12"/>
  <c r="F142" i="12"/>
  <c r="C120" i="12"/>
  <c r="O143" i="12"/>
  <c r="C151" i="12"/>
  <c r="C109" i="12"/>
  <c r="C137" i="12"/>
  <c r="O144" i="12"/>
  <c r="F113" i="12"/>
  <c r="O113" i="12"/>
  <c r="F114" i="12"/>
  <c r="O114" i="12"/>
  <c r="O130" i="12"/>
  <c r="F145" i="12"/>
  <c r="F143" i="12"/>
  <c r="F141" i="12"/>
  <c r="D115" i="12"/>
  <c r="E115" i="12"/>
  <c r="J115" i="12"/>
  <c r="C118" i="12"/>
  <c r="C117" i="12"/>
  <c r="C116" i="12"/>
  <c r="C108" i="12"/>
  <c r="C107" i="12"/>
  <c r="C106" i="12"/>
  <c r="C105" i="12"/>
  <c r="C103" i="12"/>
  <c r="C102" i="12"/>
  <c r="D104" i="12"/>
  <c r="E104" i="12"/>
  <c r="J104" i="12"/>
  <c r="C100" i="12"/>
  <c r="D101" i="12"/>
  <c r="E101" i="12"/>
  <c r="J101" i="12"/>
  <c r="D95" i="12"/>
  <c r="E95" i="12"/>
  <c r="J95" i="12"/>
  <c r="C96" i="12"/>
  <c r="C99" i="12"/>
  <c r="C98" i="12"/>
  <c r="C97" i="12"/>
  <c r="C94" i="12"/>
  <c r="C93" i="12"/>
  <c r="C92" i="12"/>
  <c r="C91" i="12"/>
  <c r="C90" i="12"/>
  <c r="C89" i="12"/>
  <c r="C88" i="12"/>
  <c r="C86" i="12"/>
  <c r="D87" i="12"/>
  <c r="E87" i="12"/>
  <c r="J87" i="12"/>
  <c r="D79" i="12"/>
  <c r="E79" i="12"/>
  <c r="J79" i="12"/>
  <c r="C85" i="12"/>
  <c r="C84" i="12"/>
  <c r="C83" i="12"/>
  <c r="C82" i="12"/>
  <c r="C81" i="12"/>
  <c r="C80" i="12"/>
  <c r="D73" i="12"/>
  <c r="E73" i="12"/>
  <c r="J73" i="12"/>
  <c r="C78" i="12"/>
  <c r="C77" i="12"/>
  <c r="C76" i="12"/>
  <c r="C75" i="12"/>
  <c r="C74" i="12"/>
  <c r="D66" i="12"/>
  <c r="E66" i="12"/>
  <c r="J66" i="12"/>
  <c r="C72" i="12"/>
  <c r="C71" i="12"/>
  <c r="C70" i="12"/>
  <c r="C69" i="12"/>
  <c r="C68" i="12"/>
  <c r="C67" i="12"/>
  <c r="C65" i="12"/>
  <c r="C64" i="12"/>
  <c r="C63" i="12"/>
  <c r="C62" i="12"/>
  <c r="C61" i="12"/>
  <c r="C60" i="12"/>
  <c r="C59" i="12"/>
  <c r="C58" i="12"/>
  <c r="C57" i="12"/>
  <c r="C54" i="12"/>
  <c r="H156" i="12"/>
  <c r="G156" i="12"/>
  <c r="H155" i="12"/>
  <c r="G155" i="12"/>
  <c r="H154" i="12"/>
  <c r="G154" i="12"/>
  <c r="H153" i="12"/>
  <c r="G153" i="12"/>
  <c r="H152" i="12"/>
  <c r="H151" i="12" s="1"/>
  <c r="G152" i="12"/>
  <c r="G151" i="12" s="1"/>
  <c r="H150" i="12"/>
  <c r="G150" i="12"/>
  <c r="H149" i="12"/>
  <c r="G149" i="12"/>
  <c r="H148" i="12"/>
  <c r="G148" i="12"/>
  <c r="H147" i="12"/>
  <c r="H146" i="12" s="1"/>
  <c r="G147" i="12"/>
  <c r="G146" i="12" s="1"/>
  <c r="H140" i="12"/>
  <c r="G140" i="12"/>
  <c r="H139" i="12"/>
  <c r="G139" i="12"/>
  <c r="H138" i="12"/>
  <c r="H137" i="12" s="1"/>
  <c r="G138" i="12"/>
  <c r="G137" i="12" s="1"/>
  <c r="H136" i="12"/>
  <c r="G136" i="12"/>
  <c r="H135" i="12"/>
  <c r="G135" i="12"/>
  <c r="H134" i="12"/>
  <c r="G134" i="12"/>
  <c r="H133" i="12"/>
  <c r="G133" i="12"/>
  <c r="H131" i="12"/>
  <c r="G131" i="12"/>
  <c r="H129" i="12"/>
  <c r="G129" i="12"/>
  <c r="H128" i="12"/>
  <c r="G128" i="12"/>
  <c r="H127" i="12"/>
  <c r="G127" i="12"/>
  <c r="H126" i="12"/>
  <c r="G126" i="12"/>
  <c r="H125" i="12"/>
  <c r="G125" i="12"/>
  <c r="H124" i="12"/>
  <c r="G124" i="12"/>
  <c r="H123" i="12"/>
  <c r="G123" i="12"/>
  <c r="H122" i="12"/>
  <c r="G122" i="12"/>
  <c r="H121" i="12"/>
  <c r="H120" i="12" s="1"/>
  <c r="G121" i="12"/>
  <c r="G120" i="12" s="1"/>
  <c r="H119" i="12"/>
  <c r="G119" i="12"/>
  <c r="H118" i="12"/>
  <c r="G118" i="12"/>
  <c r="H117" i="12"/>
  <c r="G117" i="12"/>
  <c r="H116" i="12"/>
  <c r="H115" i="12" s="1"/>
  <c r="G116" i="12"/>
  <c r="H112" i="12"/>
  <c r="G112" i="12"/>
  <c r="H111" i="12"/>
  <c r="G111" i="12"/>
  <c r="H110" i="12"/>
  <c r="H109" i="12" s="1"/>
  <c r="G110" i="12"/>
  <c r="G109" i="12" s="1"/>
  <c r="H108" i="12"/>
  <c r="G108" i="12"/>
  <c r="H107" i="12"/>
  <c r="G107" i="12"/>
  <c r="H106" i="12"/>
  <c r="G106" i="12"/>
  <c r="H105" i="12"/>
  <c r="H104" i="12" s="1"/>
  <c r="G105" i="12"/>
  <c r="G104" i="12" s="1"/>
  <c r="H103" i="12"/>
  <c r="G103" i="12"/>
  <c r="H102" i="12"/>
  <c r="H101" i="12" s="1"/>
  <c r="G102" i="12"/>
  <c r="H100" i="12"/>
  <c r="G100" i="12"/>
  <c r="H99" i="12"/>
  <c r="G99" i="12"/>
  <c r="H98" i="12"/>
  <c r="G98" i="12"/>
  <c r="H97" i="12"/>
  <c r="G97" i="12"/>
  <c r="H96" i="12"/>
  <c r="H95" i="12" s="1"/>
  <c r="G96" i="12"/>
  <c r="G95" i="12" s="1"/>
  <c r="H94" i="12"/>
  <c r="G94" i="12"/>
  <c r="H93" i="12"/>
  <c r="G93" i="12"/>
  <c r="H92" i="12"/>
  <c r="G92" i="12"/>
  <c r="H91" i="12"/>
  <c r="G91" i="12"/>
  <c r="H90" i="12"/>
  <c r="G90" i="12"/>
  <c r="H89" i="12"/>
  <c r="G89" i="12"/>
  <c r="H88" i="12"/>
  <c r="H87" i="12" s="1"/>
  <c r="G88" i="12"/>
  <c r="G87" i="12" s="1"/>
  <c r="H86" i="12"/>
  <c r="G86" i="12"/>
  <c r="H85" i="12"/>
  <c r="G85" i="12"/>
  <c r="H84" i="12"/>
  <c r="G84" i="12"/>
  <c r="H83" i="12"/>
  <c r="G83" i="12"/>
  <c r="H82" i="12"/>
  <c r="G82" i="12"/>
  <c r="H81" i="12"/>
  <c r="G81" i="12"/>
  <c r="H80" i="12"/>
  <c r="H79" i="12" s="1"/>
  <c r="G80" i="12"/>
  <c r="G79" i="12" s="1"/>
  <c r="H78" i="12"/>
  <c r="G78" i="12"/>
  <c r="H77" i="12"/>
  <c r="G77" i="12"/>
  <c r="H76" i="12"/>
  <c r="G76" i="12"/>
  <c r="H75" i="12"/>
  <c r="G75" i="12"/>
  <c r="H74" i="12"/>
  <c r="H73" i="12" s="1"/>
  <c r="G74" i="12"/>
  <c r="G73" i="12" s="1"/>
  <c r="H72" i="12"/>
  <c r="G72" i="12"/>
  <c r="H71" i="12"/>
  <c r="G71" i="12"/>
  <c r="H70" i="12"/>
  <c r="G70" i="12"/>
  <c r="H69" i="12"/>
  <c r="G69" i="12"/>
  <c r="H68" i="12"/>
  <c r="G68" i="12"/>
  <c r="H67" i="12"/>
  <c r="H66" i="12" s="1"/>
  <c r="G67" i="12"/>
  <c r="G66" i="12" s="1"/>
  <c r="H65" i="12"/>
  <c r="G65" i="12"/>
  <c r="H64" i="12"/>
  <c r="G64" i="12"/>
  <c r="H63" i="12"/>
  <c r="G63" i="12"/>
  <c r="H62" i="12"/>
  <c r="G62" i="12"/>
  <c r="H61" i="12"/>
  <c r="G61" i="12"/>
  <c r="H60" i="12"/>
  <c r="G60" i="12"/>
  <c r="H59" i="12"/>
  <c r="G59" i="12"/>
  <c r="H58" i="12"/>
  <c r="G58" i="12"/>
  <c r="H57" i="12"/>
  <c r="G57" i="12"/>
  <c r="H54" i="12"/>
  <c r="G54" i="12"/>
  <c r="H53" i="12"/>
  <c r="G53" i="12"/>
  <c r="H52" i="12"/>
  <c r="G52" i="12"/>
  <c r="H49" i="12"/>
  <c r="G49" i="12"/>
  <c r="H48" i="12"/>
  <c r="G48" i="12"/>
  <c r="H47" i="12"/>
  <c r="G47" i="12"/>
  <c r="H45" i="12"/>
  <c r="G45" i="12"/>
  <c r="H44" i="12"/>
  <c r="G44" i="12"/>
  <c r="H43" i="12"/>
  <c r="G43" i="12"/>
  <c r="H42" i="12"/>
  <c r="G42" i="12"/>
  <c r="H41" i="12"/>
  <c r="G41" i="12"/>
  <c r="G40" i="12" s="1"/>
  <c r="H39" i="12"/>
  <c r="G39" i="12"/>
  <c r="H38" i="12"/>
  <c r="H37" i="12" s="1"/>
  <c r="G38" i="12"/>
  <c r="G37" i="12" s="1"/>
  <c r="H36" i="12"/>
  <c r="G36" i="12"/>
  <c r="H35" i="12"/>
  <c r="H34" i="12" s="1"/>
  <c r="G35" i="12"/>
  <c r="H33" i="12"/>
  <c r="G33" i="12"/>
  <c r="H32" i="12"/>
  <c r="H31" i="12" s="1"/>
  <c r="G32" i="12"/>
  <c r="G31" i="12" s="1"/>
  <c r="H30" i="12"/>
  <c r="G30" i="12"/>
  <c r="G27" i="12"/>
  <c r="H27" i="12"/>
  <c r="G28" i="12"/>
  <c r="H28" i="12"/>
  <c r="G29" i="12"/>
  <c r="H29" i="12"/>
  <c r="G25" i="12"/>
  <c r="H25" i="12"/>
  <c r="H26" i="12"/>
  <c r="G26" i="12"/>
  <c r="P33" i="12"/>
  <c r="D56" i="12"/>
  <c r="E56" i="12"/>
  <c r="J56" i="12"/>
  <c r="D51" i="12"/>
  <c r="E51" i="12"/>
  <c r="J51" i="12"/>
  <c r="C53" i="12"/>
  <c r="C52" i="12"/>
  <c r="C50" i="12"/>
  <c r="C49" i="12"/>
  <c r="C48" i="12"/>
  <c r="C47" i="12"/>
  <c r="C45" i="12"/>
  <c r="C44" i="12"/>
  <c r="C43" i="12"/>
  <c r="C42" i="12"/>
  <c r="C41" i="12"/>
  <c r="C39" i="12"/>
  <c r="C38" i="12"/>
  <c r="C36" i="12"/>
  <c r="C35" i="12"/>
  <c r="C33" i="12"/>
  <c r="C32" i="12"/>
  <c r="D46" i="12"/>
  <c r="E46" i="12"/>
  <c r="J46" i="12"/>
  <c r="D40" i="12"/>
  <c r="E40" i="12"/>
  <c r="J40" i="12"/>
  <c r="D37" i="12"/>
  <c r="E37" i="12"/>
  <c r="J37" i="12"/>
  <c r="F152" i="12"/>
  <c r="F134" i="12"/>
  <c r="F111" i="12"/>
  <c r="F97" i="12"/>
  <c r="F89" i="12"/>
  <c r="F81" i="12"/>
  <c r="F69" i="12"/>
  <c r="F63" i="12"/>
  <c r="H55" i="12"/>
  <c r="G55" i="12"/>
  <c r="H50" i="12"/>
  <c r="G50" i="12"/>
  <c r="F45" i="12"/>
  <c r="F36" i="12"/>
  <c r="D34" i="12"/>
  <c r="E34" i="12"/>
  <c r="G34" i="12"/>
  <c r="J34" i="12"/>
  <c r="D24" i="12"/>
  <c r="E24" i="12"/>
  <c r="J24" i="12"/>
  <c r="C31" i="12"/>
  <c r="D31" i="12"/>
  <c r="E31" i="12"/>
  <c r="J31" i="12"/>
  <c r="C29" i="12"/>
  <c r="C30" i="12"/>
  <c r="C28" i="12"/>
  <c r="C26" i="12"/>
  <c r="C27" i="12"/>
  <c r="C25" i="12"/>
  <c r="P26" i="12"/>
  <c r="F50" i="12" l="1"/>
  <c r="J157" i="12"/>
  <c r="C104" i="12"/>
  <c r="H24" i="12"/>
  <c r="F33" i="12"/>
  <c r="F41" i="12"/>
  <c r="F47" i="12"/>
  <c r="F85" i="12"/>
  <c r="F93" i="12"/>
  <c r="F100" i="12"/>
  <c r="H56" i="12"/>
  <c r="F124" i="12"/>
  <c r="F156" i="12"/>
  <c r="C73" i="12"/>
  <c r="C115" i="12"/>
  <c r="C46" i="12"/>
  <c r="C24" i="12"/>
  <c r="F55" i="12"/>
  <c r="F74" i="12"/>
  <c r="F147" i="12"/>
  <c r="C37" i="12"/>
  <c r="C40" i="12"/>
  <c r="F25" i="12"/>
  <c r="F43" i="12"/>
  <c r="F48" i="12"/>
  <c r="F61" i="12"/>
  <c r="F65" i="12"/>
  <c r="F71" i="12"/>
  <c r="F78" i="12"/>
  <c r="F83" i="12"/>
  <c r="F91" i="12"/>
  <c r="F99" i="12"/>
  <c r="F106" i="12"/>
  <c r="F108" i="12"/>
  <c r="F119" i="12"/>
  <c r="F122" i="12"/>
  <c r="F126" i="12"/>
  <c r="F128" i="12"/>
  <c r="F131" i="12"/>
  <c r="F136" i="12"/>
  <c r="F140" i="12"/>
  <c r="F148" i="12"/>
  <c r="F149" i="12"/>
  <c r="F150" i="12"/>
  <c r="F153" i="12"/>
  <c r="F154" i="12"/>
  <c r="F155" i="12"/>
  <c r="C56" i="12"/>
  <c r="C66" i="12"/>
  <c r="G101" i="12"/>
  <c r="F102" i="12"/>
  <c r="G115" i="12"/>
  <c r="F116" i="12"/>
  <c r="E157" i="12"/>
  <c r="F67" i="12"/>
  <c r="F138" i="12"/>
  <c r="D157" i="12"/>
  <c r="C79" i="12"/>
  <c r="C51" i="12"/>
  <c r="H46" i="12"/>
  <c r="F49" i="12"/>
  <c r="H51" i="12"/>
  <c r="F60" i="12"/>
  <c r="F62" i="12"/>
  <c r="F64" i="12"/>
  <c r="F68" i="12"/>
  <c r="F70" i="12"/>
  <c r="F72" i="12"/>
  <c r="F76" i="12"/>
  <c r="F82" i="12"/>
  <c r="F84" i="12"/>
  <c r="F86" i="12"/>
  <c r="F90" i="12"/>
  <c r="F92" i="12"/>
  <c r="F94" i="12"/>
  <c r="F117" i="12"/>
  <c r="F123" i="12"/>
  <c r="F125" i="12"/>
  <c r="F127" i="12"/>
  <c r="F129" i="12"/>
  <c r="C101" i="12"/>
  <c r="L157" i="12"/>
  <c r="F98" i="12"/>
  <c r="F103" i="12"/>
  <c r="F107" i="12"/>
  <c r="F32" i="12"/>
  <c r="F31" i="12" s="1"/>
  <c r="F35" i="12"/>
  <c r="F34" i="12" s="1"/>
  <c r="F42" i="12"/>
  <c r="F44" i="12"/>
  <c r="F80" i="12"/>
  <c r="F88" i="12"/>
  <c r="F96" i="12"/>
  <c r="F105" i="12"/>
  <c r="F110" i="12"/>
  <c r="F112" i="12"/>
  <c r="F121" i="12"/>
  <c r="F133" i="12"/>
  <c r="F135" i="12"/>
  <c r="F139" i="12"/>
  <c r="H40" i="12"/>
  <c r="C87" i="12"/>
  <c r="C95" i="12"/>
  <c r="F118" i="12"/>
  <c r="F75" i="12"/>
  <c r="F77" i="12"/>
  <c r="G51" i="12"/>
  <c r="F26" i="12"/>
  <c r="G24" i="12"/>
  <c r="F57" i="12"/>
  <c r="F58" i="12"/>
  <c r="F59" i="12"/>
  <c r="G56" i="12"/>
  <c r="F52" i="12"/>
  <c r="F53" i="12"/>
  <c r="F54" i="12"/>
  <c r="G46" i="12"/>
  <c r="F39" i="12"/>
  <c r="C34" i="12"/>
  <c r="F38" i="12"/>
  <c r="F29" i="12"/>
  <c r="F30" i="12"/>
  <c r="F28" i="12"/>
  <c r="F27" i="12"/>
  <c r="F40" i="12" l="1"/>
  <c r="F115" i="12"/>
  <c r="F46" i="12"/>
  <c r="F120" i="12"/>
  <c r="F151" i="12"/>
  <c r="F146" i="12"/>
  <c r="F137" i="12"/>
  <c r="F104" i="12"/>
  <c r="F87" i="12"/>
  <c r="H157" i="12"/>
  <c r="F66" i="12"/>
  <c r="F101" i="12"/>
  <c r="G157" i="12"/>
  <c r="F109" i="12"/>
  <c r="F95" i="12"/>
  <c r="F79" i="12"/>
  <c r="C157" i="12"/>
  <c r="F73" i="12"/>
  <c r="F56" i="12"/>
  <c r="F51" i="12"/>
  <c r="F37" i="12"/>
  <c r="F24" i="12"/>
  <c r="F157" i="12" l="1"/>
  <c r="E157" i="11" l="1"/>
  <c r="E156" i="11"/>
  <c r="E196" i="11"/>
  <c r="P150" i="12"/>
  <c r="P149" i="12"/>
  <c r="P148" i="12"/>
  <c r="P147" i="12"/>
  <c r="Q145" i="12"/>
  <c r="P145" i="12"/>
  <c r="Q140" i="12"/>
  <c r="P140" i="12"/>
  <c r="Q139" i="12"/>
  <c r="P139" i="12"/>
  <c r="Q138" i="12"/>
  <c r="P138" i="12"/>
  <c r="K130" i="12"/>
  <c r="Q29" i="12"/>
  <c r="O29" i="12" s="1"/>
  <c r="P29" i="12"/>
  <c r="K137" i="12" l="1"/>
  <c r="K146" i="12"/>
  <c r="O145" i="12"/>
  <c r="Q32" i="12"/>
  <c r="P71" i="12"/>
  <c r="P70" i="12"/>
  <c r="O137" i="12" l="1"/>
  <c r="Q70" i="12"/>
  <c r="W79" i="11"/>
  <c r="Y79" i="11" s="1"/>
  <c r="E79" i="11"/>
  <c r="F79" i="11" s="1"/>
  <c r="N79" i="11" l="1"/>
  <c r="J79" i="11"/>
  <c r="P79" i="11"/>
  <c r="L79" i="11"/>
  <c r="H79" i="11"/>
  <c r="X79" i="11"/>
  <c r="H10" i="13"/>
  <c r="H13" i="13"/>
  <c r="H16" i="13"/>
  <c r="H17" i="13"/>
  <c r="H19" i="13"/>
  <c r="H20" i="13"/>
  <c r="H21" i="13"/>
  <c r="H22" i="13"/>
  <c r="H23" i="13"/>
  <c r="H25" i="13"/>
  <c r="H26" i="13"/>
  <c r="H27" i="13"/>
  <c r="H29" i="13"/>
  <c r="H30" i="13"/>
  <c r="H31" i="13"/>
  <c r="H33" i="13"/>
  <c r="H34" i="13"/>
  <c r="H63" i="13"/>
  <c r="H64" i="13"/>
  <c r="H65" i="13"/>
  <c r="H66" i="13"/>
  <c r="H67" i="13"/>
  <c r="H68" i="13"/>
  <c r="H70" i="13"/>
  <c r="H71" i="13"/>
  <c r="H73" i="13"/>
  <c r="H74" i="13"/>
  <c r="H76" i="13"/>
  <c r="H79" i="13"/>
  <c r="H81" i="13"/>
  <c r="H82" i="13"/>
  <c r="H84" i="13"/>
  <c r="H85" i="13"/>
  <c r="H86" i="13"/>
  <c r="H87" i="13"/>
  <c r="H88" i="13"/>
  <c r="H90" i="13"/>
  <c r="H92" i="13"/>
  <c r="H95" i="13"/>
  <c r="H96" i="13"/>
  <c r="H97" i="13"/>
  <c r="H98" i="13"/>
  <c r="H99" i="13"/>
  <c r="H100" i="13"/>
  <c r="H101" i="13"/>
  <c r="H102" i="13"/>
  <c r="H105" i="13"/>
  <c r="H106" i="13"/>
  <c r="H107" i="13"/>
  <c r="H108" i="13"/>
  <c r="H109" i="13"/>
  <c r="H110" i="13"/>
  <c r="H111" i="13"/>
  <c r="H112" i="13"/>
  <c r="H114" i="13"/>
  <c r="H115" i="13"/>
  <c r="H116" i="13"/>
  <c r="H117" i="13"/>
  <c r="H118" i="13"/>
  <c r="H119" i="13"/>
  <c r="Q156" i="12"/>
  <c r="O156" i="12" s="1"/>
  <c r="P156" i="12"/>
  <c r="Q155" i="12"/>
  <c r="P155" i="12"/>
  <c r="Q154" i="12"/>
  <c r="P154" i="12"/>
  <c r="Q153" i="12"/>
  <c r="P153" i="12"/>
  <c r="P152" i="12"/>
  <c r="Q136" i="12"/>
  <c r="O136" i="12" s="1"/>
  <c r="P136" i="12"/>
  <c r="Q135" i="12"/>
  <c r="O135" i="12" s="1"/>
  <c r="P135" i="12"/>
  <c r="Q134" i="12"/>
  <c r="O134" i="12" s="1"/>
  <c r="P134" i="12"/>
  <c r="Q133" i="12"/>
  <c r="O133" i="12" s="1"/>
  <c r="P133" i="12"/>
  <c r="Q129" i="12"/>
  <c r="P129" i="12"/>
  <c r="Q128" i="12"/>
  <c r="P128" i="12"/>
  <c r="Q127" i="12"/>
  <c r="P127" i="12"/>
  <c r="Q126" i="12"/>
  <c r="P126" i="12"/>
  <c r="Q125" i="12"/>
  <c r="P125" i="12"/>
  <c r="Q124" i="12"/>
  <c r="P124" i="12"/>
  <c r="Q123" i="12"/>
  <c r="P123" i="12"/>
  <c r="Q122" i="12"/>
  <c r="Q121" i="12"/>
  <c r="P121" i="12"/>
  <c r="Q119" i="12"/>
  <c r="P119" i="12"/>
  <c r="Q118" i="12"/>
  <c r="P118" i="12"/>
  <c r="Q117" i="12"/>
  <c r="P117" i="12"/>
  <c r="Q116" i="12"/>
  <c r="P116" i="12"/>
  <c r="Q112" i="12"/>
  <c r="P112" i="12"/>
  <c r="Q111" i="12"/>
  <c r="P111" i="12"/>
  <c r="Q110" i="12"/>
  <c r="P110" i="12"/>
  <c r="Q108" i="12"/>
  <c r="P108" i="12"/>
  <c r="Q107" i="12"/>
  <c r="P107" i="12"/>
  <c r="Q106" i="12"/>
  <c r="P106" i="12"/>
  <c r="Q105" i="12"/>
  <c r="P105" i="12"/>
  <c r="Q103" i="12"/>
  <c r="P103" i="12"/>
  <c r="Q102" i="12"/>
  <c r="P102" i="12"/>
  <c r="Q100" i="12"/>
  <c r="P100" i="12"/>
  <c r="Q99" i="12"/>
  <c r="P99" i="12"/>
  <c r="Q98" i="12"/>
  <c r="P98" i="12"/>
  <c r="Q97" i="12"/>
  <c r="P97" i="12"/>
  <c r="Q96" i="12"/>
  <c r="P96" i="12"/>
  <c r="Q94" i="12"/>
  <c r="P94" i="12"/>
  <c r="Q93" i="12"/>
  <c r="P93" i="12"/>
  <c r="Q92" i="12"/>
  <c r="P92" i="12"/>
  <c r="Q91" i="12"/>
  <c r="P91" i="12"/>
  <c r="Q90" i="12"/>
  <c r="P90" i="12"/>
  <c r="Q89" i="12"/>
  <c r="P89" i="12"/>
  <c r="Q88" i="12"/>
  <c r="P88" i="12"/>
  <c r="Q86" i="12"/>
  <c r="P86" i="12"/>
  <c r="Q85" i="12"/>
  <c r="P85" i="12"/>
  <c r="Q84" i="12"/>
  <c r="P84" i="12"/>
  <c r="Q83" i="12"/>
  <c r="P83" i="12"/>
  <c r="Q82" i="12"/>
  <c r="P82" i="12"/>
  <c r="Q81" i="12"/>
  <c r="P81" i="12"/>
  <c r="Q80" i="12"/>
  <c r="P80" i="12"/>
  <c r="Q78" i="12"/>
  <c r="P78" i="12"/>
  <c r="Q77" i="12"/>
  <c r="P77" i="12"/>
  <c r="Q76" i="12"/>
  <c r="P76" i="12"/>
  <c r="Q75" i="12"/>
  <c r="P75" i="12"/>
  <c r="Q74" i="12"/>
  <c r="P74" i="12"/>
  <c r="Q71" i="12"/>
  <c r="Q69" i="12"/>
  <c r="P69" i="12"/>
  <c r="Q68" i="12"/>
  <c r="P68" i="12"/>
  <c r="Q67" i="12"/>
  <c r="P67" i="12"/>
  <c r="Q65" i="12"/>
  <c r="P65" i="12"/>
  <c r="Q64" i="12"/>
  <c r="P64" i="12"/>
  <c r="Q63" i="12"/>
  <c r="P63" i="12"/>
  <c r="Q62" i="12"/>
  <c r="P62" i="12"/>
  <c r="Q61" i="12"/>
  <c r="P61" i="12"/>
  <c r="Q60" i="12"/>
  <c r="P60" i="12"/>
  <c r="Q59" i="12"/>
  <c r="P59" i="12"/>
  <c r="Q58" i="12"/>
  <c r="P58" i="12"/>
  <c r="Q57" i="12"/>
  <c r="P57" i="12"/>
  <c r="P54" i="12"/>
  <c r="Q54" i="12"/>
  <c r="Q53" i="12"/>
  <c r="P53" i="12"/>
  <c r="Q52" i="12"/>
  <c r="P52" i="12"/>
  <c r="Q48" i="12"/>
  <c r="P48" i="12"/>
  <c r="Q47" i="12"/>
  <c r="P47" i="12"/>
  <c r="Q42" i="12"/>
  <c r="P42" i="12"/>
  <c r="Q41" i="12"/>
  <c r="P41" i="12"/>
  <c r="Q30" i="12"/>
  <c r="P30" i="12"/>
  <c r="Q28" i="12"/>
  <c r="P28" i="12"/>
  <c r="Q27" i="12"/>
  <c r="P27" i="12"/>
  <c r="Q33" i="12"/>
  <c r="P32" i="12"/>
  <c r="Q36" i="12"/>
  <c r="P36" i="12"/>
  <c r="Q35" i="12"/>
  <c r="P35" i="12"/>
  <c r="Q49" i="12"/>
  <c r="P49" i="12"/>
  <c r="Q45" i="12"/>
  <c r="P45" i="12"/>
  <c r="Q44" i="12"/>
  <c r="P44" i="12"/>
  <c r="Q43" i="12"/>
  <c r="P43" i="12"/>
  <c r="Q39" i="12"/>
  <c r="Q38" i="12"/>
  <c r="P39" i="12"/>
  <c r="P38" i="12"/>
  <c r="P109" i="12" l="1"/>
  <c r="O111" i="12"/>
  <c r="O109" i="12" s="1"/>
  <c r="U79" i="11"/>
  <c r="AG79" i="11" s="1"/>
  <c r="F30" i="1"/>
  <c r="B185" i="11"/>
  <c r="AA215" i="11"/>
  <c r="AB215" i="11"/>
  <c r="AC215" i="11"/>
  <c r="AD215" i="11"/>
  <c r="AE215" i="11"/>
  <c r="P157" i="12" l="1"/>
  <c r="O132" i="12"/>
  <c r="O151" i="12"/>
  <c r="O37" i="12"/>
  <c r="O40" i="12"/>
  <c r="Z79" i="11"/>
  <c r="E30" i="1"/>
  <c r="G30" i="1"/>
  <c r="P50" i="12"/>
  <c r="Q50" i="12"/>
  <c r="P55" i="12"/>
  <c r="Q55" i="12"/>
  <c r="P72" i="12"/>
  <c r="Q72" i="12"/>
  <c r="O50" i="12"/>
  <c r="O55" i="12"/>
  <c r="O72" i="12"/>
  <c r="O46" i="12" l="1"/>
  <c r="Q157" i="12"/>
  <c r="P15" i="13" l="1"/>
  <c r="G115" i="13"/>
  <c r="P115" i="13" s="1"/>
  <c r="G116" i="13"/>
  <c r="P116" i="13" s="1"/>
  <c r="G117" i="13"/>
  <c r="P117" i="13" s="1"/>
  <c r="G118" i="13"/>
  <c r="P118" i="13" s="1"/>
  <c r="G119" i="13"/>
  <c r="P119" i="13" s="1"/>
  <c r="G114" i="13"/>
  <c r="P114" i="13" s="1"/>
  <c r="G106" i="13"/>
  <c r="P106" i="13" s="1"/>
  <c r="G107" i="13"/>
  <c r="P107" i="13" s="1"/>
  <c r="G108" i="13"/>
  <c r="P108" i="13" s="1"/>
  <c r="G109" i="13"/>
  <c r="P109" i="13" s="1"/>
  <c r="G110" i="13"/>
  <c r="P110" i="13" s="1"/>
  <c r="G111" i="13"/>
  <c r="P111" i="13" s="1"/>
  <c r="G112" i="13"/>
  <c r="P112" i="13" s="1"/>
  <c r="G105" i="13"/>
  <c r="P105" i="13" s="1"/>
  <c r="G17" i="13"/>
  <c r="P17" i="13" s="1"/>
  <c r="G16" i="13"/>
  <c r="P16" i="13" s="1"/>
  <c r="B17" i="13"/>
  <c r="B16" i="13"/>
  <c r="B14" i="13"/>
  <c r="H14" i="13" s="1"/>
  <c r="B13" i="13"/>
  <c r="B115" i="13"/>
  <c r="B116" i="13"/>
  <c r="B117" i="13"/>
  <c r="B118" i="13"/>
  <c r="B119" i="13"/>
  <c r="B114" i="13"/>
  <c r="B106" i="13"/>
  <c r="B107" i="13"/>
  <c r="B108" i="13"/>
  <c r="B109" i="13"/>
  <c r="B110" i="13"/>
  <c r="B111" i="13"/>
  <c r="B112" i="13"/>
  <c r="B105" i="13"/>
  <c r="E212" i="11"/>
  <c r="F212" i="11" s="1"/>
  <c r="P212" i="11" s="1"/>
  <c r="E211" i="11"/>
  <c r="F211" i="11" s="1"/>
  <c r="E210" i="11"/>
  <c r="F210" i="11" s="1"/>
  <c r="P210" i="11" s="1"/>
  <c r="E209" i="11"/>
  <c r="F209" i="11" s="1"/>
  <c r="E208" i="11"/>
  <c r="F208" i="11" s="1"/>
  <c r="E207" i="11"/>
  <c r="F207" i="11" s="1"/>
  <c r="N207" i="11" s="1"/>
  <c r="E206" i="11"/>
  <c r="F206" i="11" s="1"/>
  <c r="E205" i="11"/>
  <c r="F205" i="11" s="1"/>
  <c r="N205" i="11" s="1"/>
  <c r="T213" i="11"/>
  <c r="S213" i="11"/>
  <c r="R213" i="11"/>
  <c r="Q213" i="11"/>
  <c r="O213" i="11"/>
  <c r="M213" i="11"/>
  <c r="K213" i="11"/>
  <c r="I213" i="11"/>
  <c r="G213" i="11"/>
  <c r="D213" i="11"/>
  <c r="W212" i="11"/>
  <c r="Y212" i="11" s="1"/>
  <c r="W211" i="11"/>
  <c r="X211" i="11" s="1"/>
  <c r="W210" i="11"/>
  <c r="Y210" i="11" s="1"/>
  <c r="W209" i="11"/>
  <c r="X209" i="11" s="1"/>
  <c r="W208" i="11"/>
  <c r="Y208" i="11" s="1"/>
  <c r="W207" i="11"/>
  <c r="Y207" i="11" s="1"/>
  <c r="W206" i="11"/>
  <c r="Y206" i="11" s="1"/>
  <c r="W205" i="11"/>
  <c r="Y205" i="11" s="1"/>
  <c r="E200" i="11"/>
  <c r="F200" i="11" s="1"/>
  <c r="E199" i="11"/>
  <c r="F199" i="11" s="1"/>
  <c r="P199" i="11" s="1"/>
  <c r="E198" i="11"/>
  <c r="F198" i="11" s="1"/>
  <c r="E194" i="11"/>
  <c r="F194" i="11" s="1"/>
  <c r="E192" i="11"/>
  <c r="F192" i="11" s="1"/>
  <c r="P192" i="11" s="1"/>
  <c r="E193" i="11"/>
  <c r="F193" i="11" s="1"/>
  <c r="P193" i="11" s="1"/>
  <c r="E190" i="11"/>
  <c r="F190" i="11" s="1"/>
  <c r="P190" i="11" s="1"/>
  <c r="E188" i="11"/>
  <c r="F188" i="11" s="1"/>
  <c r="E187" i="11"/>
  <c r="F187" i="11" s="1"/>
  <c r="J187" i="11" s="1"/>
  <c r="E186" i="11"/>
  <c r="W199" i="11"/>
  <c r="Y199" i="11" s="1"/>
  <c r="W198" i="11"/>
  <c r="X198" i="11" s="1"/>
  <c r="W196" i="11"/>
  <c r="Y196" i="11" s="1"/>
  <c r="F196" i="11"/>
  <c r="P196" i="11" s="1"/>
  <c r="W195" i="11"/>
  <c r="X195" i="11" s="1"/>
  <c r="E195" i="11"/>
  <c r="F195" i="11" s="1"/>
  <c r="W191" i="11"/>
  <c r="X191" i="11" s="1"/>
  <c r="E191" i="11"/>
  <c r="F191" i="11" s="1"/>
  <c r="W188" i="11"/>
  <c r="Y188" i="11" s="1"/>
  <c r="T203" i="11"/>
  <c r="R203" i="11"/>
  <c r="D203" i="11"/>
  <c r="W200" i="11"/>
  <c r="X200" i="11" s="1"/>
  <c r="W197" i="11"/>
  <c r="Y197" i="11" s="1"/>
  <c r="E197" i="11"/>
  <c r="F197" i="11" s="1"/>
  <c r="J197" i="11" s="1"/>
  <c r="W194" i="11"/>
  <c r="X194" i="11" s="1"/>
  <c r="W193" i="11"/>
  <c r="Y193" i="11" s="1"/>
  <c r="W192" i="11"/>
  <c r="X192" i="11" s="1"/>
  <c r="W190" i="11"/>
  <c r="X190" i="11" s="1"/>
  <c r="W189" i="11"/>
  <c r="Y189" i="11" s="1"/>
  <c r="E189" i="11"/>
  <c r="F189" i="11" s="1"/>
  <c r="J189" i="11" s="1"/>
  <c r="W187" i="11"/>
  <c r="Y187" i="11" s="1"/>
  <c r="W186" i="11"/>
  <c r="X186" i="11" s="1"/>
  <c r="AG185" i="11"/>
  <c r="AF185" i="11"/>
  <c r="Z185" i="11"/>
  <c r="W185" i="11"/>
  <c r="X185" i="11" s="1"/>
  <c r="K132" i="12" l="1"/>
  <c r="K151" i="12"/>
  <c r="X207" i="11"/>
  <c r="X205" i="11"/>
  <c r="X212" i="11"/>
  <c r="E213" i="11"/>
  <c r="X210" i="11"/>
  <c r="F213" i="11"/>
  <c r="N211" i="11"/>
  <c r="J211" i="11"/>
  <c r="P211" i="11"/>
  <c r="L211" i="11"/>
  <c r="H211" i="11"/>
  <c r="Y211" i="11"/>
  <c r="J212" i="11"/>
  <c r="N212" i="11"/>
  <c r="H212" i="11"/>
  <c r="L212" i="11"/>
  <c r="N209" i="11"/>
  <c r="J209" i="11"/>
  <c r="P209" i="11"/>
  <c r="L209" i="11"/>
  <c r="H209" i="11"/>
  <c r="Y209" i="11"/>
  <c r="J210" i="11"/>
  <c r="N210" i="11"/>
  <c r="H210" i="11"/>
  <c r="L210" i="11"/>
  <c r="P208" i="11"/>
  <c r="L208" i="11"/>
  <c r="H208" i="11"/>
  <c r="N208" i="11"/>
  <c r="J208" i="11"/>
  <c r="H207" i="11"/>
  <c r="L207" i="11"/>
  <c r="P207" i="11"/>
  <c r="X208" i="11"/>
  <c r="J207" i="11"/>
  <c r="P206" i="11"/>
  <c r="L206" i="11"/>
  <c r="H206" i="11"/>
  <c r="N206" i="11"/>
  <c r="J206" i="11"/>
  <c r="H205" i="11"/>
  <c r="L205" i="11"/>
  <c r="P205" i="11"/>
  <c r="X206" i="11"/>
  <c r="J205" i="11"/>
  <c r="E203" i="11"/>
  <c r="Y192" i="11"/>
  <c r="X197" i="11"/>
  <c r="Y186" i="11"/>
  <c r="H192" i="11"/>
  <c r="X193" i="11"/>
  <c r="X199" i="11"/>
  <c r="N198" i="11"/>
  <c r="J198" i="11"/>
  <c r="P198" i="11"/>
  <c r="L198" i="11"/>
  <c r="H198" i="11"/>
  <c r="Y198" i="11"/>
  <c r="J199" i="11"/>
  <c r="N199" i="11"/>
  <c r="H199" i="11"/>
  <c r="L199" i="11"/>
  <c r="X196" i="11"/>
  <c r="X187" i="11"/>
  <c r="X189" i="11"/>
  <c r="N195" i="11"/>
  <c r="J195" i="11"/>
  <c r="P195" i="11"/>
  <c r="L195" i="11"/>
  <c r="H195" i="11"/>
  <c r="Y195" i="11"/>
  <c r="J196" i="11"/>
  <c r="N196" i="11"/>
  <c r="H196" i="11"/>
  <c r="L196" i="11"/>
  <c r="N191" i="11"/>
  <c r="J191" i="11"/>
  <c r="P191" i="11"/>
  <c r="L191" i="11"/>
  <c r="H191" i="11"/>
  <c r="P188" i="11"/>
  <c r="L188" i="11"/>
  <c r="H188" i="11"/>
  <c r="N188" i="11"/>
  <c r="J188" i="11"/>
  <c r="X188" i="11"/>
  <c r="H190" i="11"/>
  <c r="Y185" i="11"/>
  <c r="F186" i="11"/>
  <c r="P187" i="11"/>
  <c r="L187" i="11"/>
  <c r="H187" i="11"/>
  <c r="N187" i="11"/>
  <c r="N190" i="11"/>
  <c r="J190" i="11"/>
  <c r="L190" i="11"/>
  <c r="N192" i="11"/>
  <c r="J192" i="11"/>
  <c r="L192" i="11"/>
  <c r="P189" i="11"/>
  <c r="L189" i="11"/>
  <c r="H189" i="11"/>
  <c r="N189" i="11"/>
  <c r="N194" i="11"/>
  <c r="J194" i="11"/>
  <c r="P194" i="11"/>
  <c r="L194" i="11"/>
  <c r="H194" i="11"/>
  <c r="N200" i="11"/>
  <c r="J200" i="11"/>
  <c r="P200" i="11"/>
  <c r="L200" i="11"/>
  <c r="H200" i="11"/>
  <c r="J193" i="11"/>
  <c r="N193" i="11"/>
  <c r="Y194" i="11"/>
  <c r="N197" i="11"/>
  <c r="Y200" i="11"/>
  <c r="H193" i="11"/>
  <c r="L193" i="11"/>
  <c r="H197" i="11"/>
  <c r="L197" i="11"/>
  <c r="P197" i="11"/>
  <c r="Y190" i="11" l="1"/>
  <c r="L213" i="11"/>
  <c r="U210" i="11"/>
  <c r="Z210" i="11" s="1"/>
  <c r="J213" i="11"/>
  <c r="P213" i="11"/>
  <c r="N213" i="11"/>
  <c r="U209" i="11"/>
  <c r="AG209" i="11" s="1"/>
  <c r="H213" i="11"/>
  <c r="U212" i="11"/>
  <c r="U211" i="11"/>
  <c r="AG210" i="11"/>
  <c r="U207" i="11"/>
  <c r="U208" i="11"/>
  <c r="U205" i="11"/>
  <c r="U206" i="11"/>
  <c r="U199" i="11"/>
  <c r="AG199" i="11" s="1"/>
  <c r="U198" i="11"/>
  <c r="AG198" i="11" s="1"/>
  <c r="U196" i="11"/>
  <c r="Z196" i="11" s="1"/>
  <c r="U195" i="11"/>
  <c r="AG195" i="11" s="1"/>
  <c r="U191" i="11"/>
  <c r="AG191" i="11" s="1"/>
  <c r="Y191" i="11"/>
  <c r="U188" i="11"/>
  <c r="U190" i="11"/>
  <c r="AG190" i="11" s="1"/>
  <c r="U189" i="11"/>
  <c r="U192" i="11"/>
  <c r="Z192" i="11" s="1"/>
  <c r="U193" i="11"/>
  <c r="U194" i="11"/>
  <c r="U197" i="11"/>
  <c r="U200" i="11"/>
  <c r="U187" i="11"/>
  <c r="F203" i="11"/>
  <c r="N186" i="11"/>
  <c r="N203" i="11" s="1"/>
  <c r="J186" i="11"/>
  <c r="J203" i="11" s="1"/>
  <c r="P186" i="11"/>
  <c r="P203" i="11" s="1"/>
  <c r="H186" i="11"/>
  <c r="L186" i="11"/>
  <c r="L203" i="11" s="1"/>
  <c r="U213" i="11" l="1"/>
  <c r="Z193" i="11"/>
  <c r="Z189" i="11"/>
  <c r="Z194" i="11"/>
  <c r="Z198" i="11"/>
  <c r="Z209" i="11"/>
  <c r="AG213" i="11"/>
  <c r="AG212" i="11"/>
  <c r="Z212" i="11"/>
  <c r="Z211" i="11"/>
  <c r="AG211" i="11"/>
  <c r="AG208" i="11"/>
  <c r="Z208" i="11"/>
  <c r="Z207" i="11"/>
  <c r="AG207" i="11"/>
  <c r="AG206" i="11"/>
  <c r="Z206" i="11"/>
  <c r="Z205" i="11"/>
  <c r="AG205" i="11"/>
  <c r="Z195" i="11"/>
  <c r="AG196" i="11"/>
  <c r="AG194" i="11"/>
  <c r="Z199" i="11"/>
  <c r="AG192" i="11"/>
  <c r="AG189" i="11"/>
  <c r="AG193" i="11"/>
  <c r="AG188" i="11"/>
  <c r="Z188" i="11"/>
  <c r="H203" i="11"/>
  <c r="U186" i="11"/>
  <c r="AG187" i="11"/>
  <c r="Z187" i="11"/>
  <c r="AG200" i="11"/>
  <c r="Z200" i="11"/>
  <c r="Z197" i="11"/>
  <c r="AG197" i="11"/>
  <c r="E23" i="11"/>
  <c r="T26" i="11"/>
  <c r="R26" i="11"/>
  <c r="D26" i="11"/>
  <c r="W23" i="11"/>
  <c r="Y23" i="11" s="1"/>
  <c r="AG22" i="11"/>
  <c r="Z22" i="11"/>
  <c r="W22" i="11"/>
  <c r="Y22" i="11" s="1"/>
  <c r="W25" i="11"/>
  <c r="Y25" i="11" s="1"/>
  <c r="W24" i="11"/>
  <c r="Y24" i="11" s="1"/>
  <c r="E24" i="11"/>
  <c r="F24" i="11" s="1"/>
  <c r="Z213" i="11" l="1"/>
  <c r="V213" i="11"/>
  <c r="X24" i="11"/>
  <c r="Z186" i="11"/>
  <c r="U203" i="11" s="1"/>
  <c r="AG186" i="11"/>
  <c r="E25" i="11"/>
  <c r="F25" i="11" s="1"/>
  <c r="H25" i="11" s="1"/>
  <c r="P24" i="11"/>
  <c r="L24" i="11"/>
  <c r="H24" i="11"/>
  <c r="N24" i="11"/>
  <c r="J24" i="11"/>
  <c r="F23" i="11"/>
  <c r="X22" i="11"/>
  <c r="X23" i="11"/>
  <c r="X25" i="11"/>
  <c r="AG203" i="11" l="1"/>
  <c r="V203" i="11"/>
  <c r="Z203" i="11"/>
  <c r="L25" i="11"/>
  <c r="N25" i="11"/>
  <c r="E26" i="11"/>
  <c r="U24" i="11"/>
  <c r="F26" i="11"/>
  <c r="P23" i="11"/>
  <c r="P26" i="11" s="1"/>
  <c r="L23" i="11"/>
  <c r="L26" i="11" s="1"/>
  <c r="H23" i="11"/>
  <c r="N23" i="11"/>
  <c r="J23" i="11"/>
  <c r="J26" i="11" s="1"/>
  <c r="U25" i="11" l="1"/>
  <c r="Z25" i="11" s="1"/>
  <c r="N26" i="11"/>
  <c r="H26" i="11"/>
  <c r="U23" i="11"/>
  <c r="Z24" i="11"/>
  <c r="AG24" i="11"/>
  <c r="U26" i="11" l="1"/>
  <c r="AG25" i="11"/>
  <c r="Z23" i="11"/>
  <c r="AG23" i="11"/>
  <c r="AG26" i="11" l="1"/>
  <c r="A33" i="4"/>
  <c r="A12" i="4"/>
  <c r="D184" i="11"/>
  <c r="D125" i="11"/>
  <c r="W70" i="11"/>
  <c r="Y70" i="11" s="1"/>
  <c r="E70" i="11"/>
  <c r="F70" i="11" s="1"/>
  <c r="E154" i="11"/>
  <c r="W124" i="11"/>
  <c r="Y124" i="11" s="1"/>
  <c r="E124" i="11"/>
  <c r="F124" i="11" s="1"/>
  <c r="W118" i="11"/>
  <c r="Y118" i="11" s="1"/>
  <c r="E118" i="11"/>
  <c r="F118" i="11" s="1"/>
  <c r="W113" i="11"/>
  <c r="X113" i="11" s="1"/>
  <c r="E113" i="11"/>
  <c r="F113" i="11" s="1"/>
  <c r="E99" i="11"/>
  <c r="F99" i="11" s="1"/>
  <c r="P99" i="11" s="1"/>
  <c r="W99" i="11"/>
  <c r="Y99" i="11" s="1"/>
  <c r="N70" i="11" l="1"/>
  <c r="J70" i="11"/>
  <c r="P70" i="11"/>
  <c r="L70" i="11"/>
  <c r="H70" i="11"/>
  <c r="X70" i="11"/>
  <c r="P124" i="11"/>
  <c r="N124" i="11"/>
  <c r="J124" i="11"/>
  <c r="L124" i="11"/>
  <c r="H124" i="11"/>
  <c r="X124" i="11"/>
  <c r="N118" i="11"/>
  <c r="J118" i="11"/>
  <c r="P118" i="11"/>
  <c r="L118" i="11"/>
  <c r="H118" i="11"/>
  <c r="X118" i="11"/>
  <c r="P113" i="11"/>
  <c r="N113" i="11"/>
  <c r="J113" i="11"/>
  <c r="L113" i="11"/>
  <c r="H113" i="11"/>
  <c r="Y113" i="11"/>
  <c r="X99" i="11"/>
  <c r="J99" i="11"/>
  <c r="N99" i="11"/>
  <c r="H99" i="11"/>
  <c r="L99" i="11"/>
  <c r="U113" i="11" l="1"/>
  <c r="AG113" i="11" s="1"/>
  <c r="U70" i="11"/>
  <c r="AG70" i="11" s="1"/>
  <c r="U124" i="11"/>
  <c r="U118" i="11"/>
  <c r="U99" i="11"/>
  <c r="AG99" i="11" s="1"/>
  <c r="AG118" i="11" l="1"/>
  <c r="Z113" i="11"/>
  <c r="Z70" i="11"/>
  <c r="AG124" i="11"/>
  <c r="Z124" i="11"/>
  <c r="Z118" i="11"/>
  <c r="Z99" i="11"/>
  <c r="D9" i="4" l="1"/>
  <c r="A5" i="4" s="1"/>
  <c r="P28" i="13" l="1"/>
  <c r="Q28" i="13" s="1"/>
  <c r="P9" i="13"/>
  <c r="P12" i="13"/>
  <c r="Q12" i="13" s="1"/>
  <c r="P18" i="13"/>
  <c r="Q18" i="13" s="1"/>
  <c r="P24" i="13"/>
  <c r="Q24" i="13" s="1"/>
  <c r="P42" i="13"/>
  <c r="Q42" i="13" s="1"/>
  <c r="P47" i="13"/>
  <c r="Q47" i="13" s="1"/>
  <c r="P53" i="13"/>
  <c r="Q53" i="13" s="1"/>
  <c r="P61" i="13"/>
  <c r="Q61" i="13" s="1"/>
  <c r="P69" i="13"/>
  <c r="Q69" i="13" s="1"/>
  <c r="P75" i="13"/>
  <c r="Q75" i="13" s="1"/>
  <c r="P83" i="13"/>
  <c r="Q83" i="13" s="1"/>
  <c r="P89" i="13"/>
  <c r="Q89" i="13" s="1"/>
  <c r="G101" i="13" l="1"/>
  <c r="P101" i="13" s="1"/>
  <c r="Q101" i="13" s="1"/>
  <c r="M102" i="13"/>
  <c r="G71" i="13" l="1"/>
  <c r="G72" i="13"/>
  <c r="G73" i="13"/>
  <c r="G74" i="13"/>
  <c r="G70" i="13"/>
  <c r="G80" i="13"/>
  <c r="P80" i="13" s="1"/>
  <c r="Q80" i="13" s="1"/>
  <c r="G77" i="13"/>
  <c r="P77" i="13" s="1"/>
  <c r="Q77" i="13" s="1"/>
  <c r="G76" i="13"/>
  <c r="P76" i="13" s="1"/>
  <c r="Q76" i="13" s="1"/>
  <c r="C41" i="4"/>
  <c r="A36" i="4"/>
  <c r="B36" i="4" s="1"/>
  <c r="B33" i="4" s="1"/>
  <c r="D30" i="4"/>
  <c r="A26" i="4" s="1"/>
  <c r="A22" i="4"/>
  <c r="C20" i="4"/>
  <c r="B15" i="4"/>
  <c r="B12" i="4" s="1"/>
  <c r="C12" i="4" s="1"/>
  <c r="A2" i="4"/>
  <c r="B5" i="4" l="1"/>
  <c r="D5" i="4" s="1"/>
  <c r="E5" i="4" s="1"/>
  <c r="D20" i="4"/>
  <c r="F20" i="4" s="1"/>
  <c r="G20" i="4" s="1"/>
  <c r="C33" i="4"/>
  <c r="D41" i="4" l="1"/>
  <c r="F41" i="4" s="1"/>
  <c r="G41" i="4" s="1"/>
  <c r="B26" i="4"/>
  <c r="D26" i="4" s="1"/>
  <c r="E26" i="4" s="1"/>
  <c r="G44" i="4" s="1"/>
  <c r="G46" i="4" l="1"/>
  <c r="E9" i="13"/>
  <c r="E12" i="13"/>
  <c r="E18" i="13"/>
  <c r="M32" i="13"/>
  <c r="E42" i="13"/>
  <c r="E47" i="13"/>
  <c r="E53" i="13"/>
  <c r="E61" i="13"/>
  <c r="E69" i="13"/>
  <c r="E75" i="13"/>
  <c r="M78" i="13"/>
  <c r="E83" i="13"/>
  <c r="E89" i="13"/>
  <c r="M94" i="13"/>
  <c r="F24" i="13"/>
  <c r="O94" i="13"/>
  <c r="O53" i="13"/>
  <c r="O69" i="13"/>
  <c r="O78" i="13"/>
  <c r="O4" i="13"/>
  <c r="D31" i="11"/>
  <c r="D28" i="11"/>
  <c r="B96" i="13"/>
  <c r="B97" i="13"/>
  <c r="B98" i="13"/>
  <c r="B99" i="13"/>
  <c r="B100" i="13"/>
  <c r="B101" i="13"/>
  <c r="B102" i="13"/>
  <c r="B103" i="13"/>
  <c r="H103" i="13" s="1"/>
  <c r="B95" i="13"/>
  <c r="B91" i="13"/>
  <c r="H91" i="13" s="1"/>
  <c r="B92" i="13"/>
  <c r="B93" i="13"/>
  <c r="H93" i="13" s="1"/>
  <c r="B90" i="13"/>
  <c r="B85" i="13"/>
  <c r="B86" i="13"/>
  <c r="B87" i="13"/>
  <c r="B88" i="13"/>
  <c r="B84" i="13"/>
  <c r="B80" i="13"/>
  <c r="H80" i="13" s="1"/>
  <c r="B81" i="13"/>
  <c r="B82" i="13"/>
  <c r="B79" i="13"/>
  <c r="B77" i="13"/>
  <c r="H77" i="13" s="1"/>
  <c r="B76" i="13"/>
  <c r="B71" i="13"/>
  <c r="B72" i="13"/>
  <c r="H72" i="13" s="1"/>
  <c r="B73" i="13"/>
  <c r="B74" i="13"/>
  <c r="B70" i="13"/>
  <c r="B63" i="13"/>
  <c r="B64" i="13"/>
  <c r="B65" i="13"/>
  <c r="B66" i="13"/>
  <c r="B67" i="13"/>
  <c r="B68" i="13"/>
  <c r="B62" i="13"/>
  <c r="H62" i="13" s="1"/>
  <c r="B55" i="13"/>
  <c r="H55" i="13" s="1"/>
  <c r="B56" i="13"/>
  <c r="H56" i="13" s="1"/>
  <c r="B57" i="13"/>
  <c r="H57" i="13" s="1"/>
  <c r="B58" i="13"/>
  <c r="H58" i="13" s="1"/>
  <c r="B59" i="13"/>
  <c r="H59" i="13" s="1"/>
  <c r="B60" i="13"/>
  <c r="H60" i="13" s="1"/>
  <c r="B54" i="13"/>
  <c r="H54" i="13" s="1"/>
  <c r="B49" i="13"/>
  <c r="H49" i="13" s="1"/>
  <c r="B50" i="13"/>
  <c r="H50" i="13" s="1"/>
  <c r="B51" i="13"/>
  <c r="H51" i="13" s="1"/>
  <c r="B52" i="13"/>
  <c r="H52" i="13" s="1"/>
  <c r="B48" i="13"/>
  <c r="H48" i="13" s="1"/>
  <c r="B44" i="13"/>
  <c r="H44" i="13" s="1"/>
  <c r="B45" i="13"/>
  <c r="H45" i="13" s="1"/>
  <c r="B46" i="13"/>
  <c r="H46" i="13" s="1"/>
  <c r="B43" i="13"/>
  <c r="H43" i="13" s="1"/>
  <c r="B34" i="13"/>
  <c r="B35" i="13"/>
  <c r="H35" i="13" s="1"/>
  <c r="B36" i="13"/>
  <c r="H36" i="13" s="1"/>
  <c r="B37" i="13"/>
  <c r="H37" i="13" s="1"/>
  <c r="B38" i="13"/>
  <c r="H38" i="13" s="1"/>
  <c r="B39" i="13"/>
  <c r="H39" i="13" s="1"/>
  <c r="B40" i="13"/>
  <c r="H40" i="13" s="1"/>
  <c r="B41" i="13"/>
  <c r="H41" i="13" s="1"/>
  <c r="B33" i="13"/>
  <c r="B30" i="13"/>
  <c r="B31" i="13"/>
  <c r="B29" i="13"/>
  <c r="B26" i="13"/>
  <c r="B27" i="13"/>
  <c r="B25" i="13"/>
  <c r="B20" i="13"/>
  <c r="B21" i="13"/>
  <c r="B22" i="13"/>
  <c r="B23" i="13"/>
  <c r="B19" i="13"/>
  <c r="B11" i="13"/>
  <c r="H11" i="13" s="1"/>
  <c r="B10" i="13"/>
  <c r="B5" i="13"/>
  <c r="B6" i="13"/>
  <c r="B7" i="13"/>
  <c r="B8" i="13"/>
  <c r="B4" i="13"/>
  <c r="G96" i="13"/>
  <c r="P96" i="13" s="1"/>
  <c r="Q96" i="13" s="1"/>
  <c r="G97" i="13"/>
  <c r="P97" i="13" s="1"/>
  <c r="Q97" i="13" s="1"/>
  <c r="G98" i="13"/>
  <c r="P98" i="13" s="1"/>
  <c r="Q98" i="13" s="1"/>
  <c r="G99" i="13"/>
  <c r="P99" i="13" s="1"/>
  <c r="Q99" i="13" s="1"/>
  <c r="G100" i="13"/>
  <c r="P100" i="13" s="1"/>
  <c r="Q100" i="13" s="1"/>
  <c r="G102" i="13"/>
  <c r="P102" i="13" s="1"/>
  <c r="Q102" i="13" s="1"/>
  <c r="G103" i="13"/>
  <c r="P103" i="13" s="1"/>
  <c r="Q103" i="13" s="1"/>
  <c r="G91" i="13"/>
  <c r="P91" i="13" s="1"/>
  <c r="Q91" i="13" s="1"/>
  <c r="G92" i="13"/>
  <c r="P92" i="13" s="1"/>
  <c r="Q92" i="13" s="1"/>
  <c r="G93" i="13"/>
  <c r="P93" i="13" s="1"/>
  <c r="Q93" i="13" s="1"/>
  <c r="G90" i="13"/>
  <c r="P90" i="13" s="1"/>
  <c r="Q90" i="13" s="1"/>
  <c r="G95" i="13"/>
  <c r="P95" i="13" s="1"/>
  <c r="Q95" i="13" s="1"/>
  <c r="G55" i="13"/>
  <c r="P55" i="13" s="1"/>
  <c r="Q55" i="13" s="1"/>
  <c r="G56" i="13"/>
  <c r="G57" i="13"/>
  <c r="P57" i="13" s="1"/>
  <c r="Q57" i="13" s="1"/>
  <c r="G58" i="13"/>
  <c r="G59" i="13"/>
  <c r="P59" i="13" s="1"/>
  <c r="Q59" i="13" s="1"/>
  <c r="G60" i="13"/>
  <c r="P60" i="13" s="1"/>
  <c r="Q60" i="13" s="1"/>
  <c r="G54" i="13"/>
  <c r="P54" i="13" s="1"/>
  <c r="Q54" i="13" s="1"/>
  <c r="G49" i="13"/>
  <c r="P49" i="13" s="1"/>
  <c r="Q49" i="13" s="1"/>
  <c r="G50" i="13"/>
  <c r="G51" i="13"/>
  <c r="G52" i="13"/>
  <c r="P52" i="13" s="1"/>
  <c r="Q52" i="13" s="1"/>
  <c r="G48" i="13"/>
  <c r="G44" i="13"/>
  <c r="P44" i="13" s="1"/>
  <c r="Q44" i="13" s="1"/>
  <c r="G45" i="13"/>
  <c r="P45" i="13" s="1"/>
  <c r="Q45" i="13" s="1"/>
  <c r="G46" i="13"/>
  <c r="P46" i="13" s="1"/>
  <c r="Q46" i="13" s="1"/>
  <c r="G43" i="13"/>
  <c r="P43" i="13" s="1"/>
  <c r="Q43" i="13" s="1"/>
  <c r="G34" i="13"/>
  <c r="P34" i="13" s="1"/>
  <c r="Q34" i="13" s="1"/>
  <c r="G35" i="13"/>
  <c r="P35" i="13" s="1"/>
  <c r="Q35" i="13" s="1"/>
  <c r="G36" i="13"/>
  <c r="G37" i="13"/>
  <c r="P37" i="13" s="1"/>
  <c r="Q37" i="13" s="1"/>
  <c r="G38" i="13"/>
  <c r="P38" i="13" s="1"/>
  <c r="Q38" i="13" s="1"/>
  <c r="G39" i="13"/>
  <c r="P39" i="13" s="1"/>
  <c r="Q39" i="13" s="1"/>
  <c r="G40" i="13"/>
  <c r="G41" i="13"/>
  <c r="P41" i="13" s="1"/>
  <c r="Q41" i="13" s="1"/>
  <c r="G33" i="13"/>
  <c r="P33" i="13" s="1"/>
  <c r="Q33" i="13" s="1"/>
  <c r="G30" i="13"/>
  <c r="G31" i="13"/>
  <c r="G29" i="13"/>
  <c r="G26" i="13"/>
  <c r="P26" i="13" s="1"/>
  <c r="Q26" i="13" s="1"/>
  <c r="G27" i="13"/>
  <c r="G25" i="13"/>
  <c r="G20" i="13"/>
  <c r="P20" i="13" s="1"/>
  <c r="Q20" i="13" s="1"/>
  <c r="G21" i="13"/>
  <c r="P21" i="13" s="1"/>
  <c r="Q21" i="13" s="1"/>
  <c r="G22" i="13"/>
  <c r="P22" i="13" s="1"/>
  <c r="Q22" i="13" s="1"/>
  <c r="G23" i="13"/>
  <c r="P23" i="13" s="1"/>
  <c r="Q23" i="13" s="1"/>
  <c r="G19" i="13"/>
  <c r="P19" i="13" s="1"/>
  <c r="Q19" i="13" s="1"/>
  <c r="G14" i="13"/>
  <c r="P14" i="13" s="1"/>
  <c r="Q14" i="13" s="1"/>
  <c r="G13" i="13"/>
  <c r="P13" i="13" s="1"/>
  <c r="G11" i="13"/>
  <c r="P11" i="13" s="1"/>
  <c r="Q11" i="13" s="1"/>
  <c r="G10" i="13"/>
  <c r="P10" i="13" s="1"/>
  <c r="Q10" i="13" s="1"/>
  <c r="G5" i="13"/>
  <c r="G6" i="13"/>
  <c r="P6" i="13" s="1"/>
  <c r="G7" i="13"/>
  <c r="P7" i="13" s="1"/>
  <c r="Q7" i="13" s="1"/>
  <c r="G8" i="13"/>
  <c r="P8" i="13" s="1"/>
  <c r="G4" i="13"/>
  <c r="O18" i="13"/>
  <c r="O24" i="13"/>
  <c r="O28" i="13"/>
  <c r="O42" i="13"/>
  <c r="O83" i="13"/>
  <c r="O89" i="13"/>
  <c r="O3" i="13"/>
  <c r="P48" i="13" l="1"/>
  <c r="Q48" i="13" s="1"/>
  <c r="P40" i="13"/>
  <c r="Q40" i="13" s="1"/>
  <c r="Q13" i="13"/>
  <c r="B120" i="13"/>
  <c r="P36" i="13"/>
  <c r="Q36" i="13" s="1"/>
  <c r="E94" i="13"/>
  <c r="P94" i="13"/>
  <c r="Q94" i="13" s="1"/>
  <c r="E32" i="13"/>
  <c r="P32" i="13"/>
  <c r="Q32" i="13" s="1"/>
  <c r="E78" i="13"/>
  <c r="P78" i="13"/>
  <c r="Q78" i="13" s="1"/>
  <c r="O75" i="13"/>
  <c r="O32" i="13"/>
  <c r="O12" i="13"/>
  <c r="O61" i="13"/>
  <c r="O47" i="13"/>
  <c r="E28" i="13"/>
  <c r="E24" i="13"/>
  <c r="F58" i="13"/>
  <c r="M58" i="13" l="1"/>
  <c r="P58" i="13" s="1"/>
  <c r="Q58" i="13" s="1"/>
  <c r="E58" i="13" l="1"/>
  <c r="AG11" i="11" l="1"/>
  <c r="AG17" i="11"/>
  <c r="AG27" i="11"/>
  <c r="AG34" i="11"/>
  <c r="AG40" i="11"/>
  <c r="AG45" i="11"/>
  <c r="AG63" i="11"/>
  <c r="AG82" i="11"/>
  <c r="AG101" i="11"/>
  <c r="AG116" i="11"/>
  <c r="AG126" i="11"/>
  <c r="AG134" i="11"/>
  <c r="AG142" i="11"/>
  <c r="AG152" i="11"/>
  <c r="AG159" i="11"/>
  <c r="AG171" i="11"/>
  <c r="R158" i="11" l="1"/>
  <c r="T158" i="11"/>
  <c r="R141" i="11"/>
  <c r="S115" i="11"/>
  <c r="T115" i="11"/>
  <c r="T100" i="11"/>
  <c r="I10" i="11"/>
  <c r="G10" i="11"/>
  <c r="D10" i="11"/>
  <c r="W178" i="11"/>
  <c r="Y178" i="11" s="1"/>
  <c r="E178" i="11"/>
  <c r="F178" i="11" s="1"/>
  <c r="W183" i="11"/>
  <c r="Y183" i="11" s="1"/>
  <c r="E183" i="11"/>
  <c r="F183" i="11" s="1"/>
  <c r="E182" i="11"/>
  <c r="E181" i="11"/>
  <c r="E179" i="11"/>
  <c r="E175" i="11"/>
  <c r="F175" i="11" s="1"/>
  <c r="E176" i="11"/>
  <c r="F176" i="11" s="1"/>
  <c r="E177" i="11"/>
  <c r="E173" i="11"/>
  <c r="E174" i="11"/>
  <c r="E180" i="11"/>
  <c r="E172" i="11"/>
  <c r="E139" i="11"/>
  <c r="W139" i="11"/>
  <c r="Y139" i="11" s="1"/>
  <c r="F139" i="11"/>
  <c r="P139" i="11" s="1"/>
  <c r="E140" i="11"/>
  <c r="F140" i="11" s="1"/>
  <c r="E138" i="11"/>
  <c r="F138" i="11" s="1"/>
  <c r="E137" i="11"/>
  <c r="F137" i="11" s="1"/>
  <c r="P137" i="11" s="1"/>
  <c r="E136" i="11"/>
  <c r="F136" i="11" s="1"/>
  <c r="P136" i="11" s="1"/>
  <c r="W137" i="11"/>
  <c r="X137" i="11" s="1"/>
  <c r="W136" i="11"/>
  <c r="Y136" i="11" s="1"/>
  <c r="E135" i="11"/>
  <c r="F135" i="11" s="1"/>
  <c r="E169" i="11"/>
  <c r="E168" i="11"/>
  <c r="E167" i="11"/>
  <c r="E166" i="11"/>
  <c r="E165" i="11"/>
  <c r="E164" i="11"/>
  <c r="E163" i="11"/>
  <c r="E162" i="11"/>
  <c r="E161" i="11"/>
  <c r="E160" i="11"/>
  <c r="E155" i="11"/>
  <c r="F156" i="11"/>
  <c r="N156" i="11" s="1"/>
  <c r="F157" i="11"/>
  <c r="E153" i="11"/>
  <c r="AH153" i="11" s="1"/>
  <c r="E150" i="11"/>
  <c r="E149" i="11"/>
  <c r="E148" i="11"/>
  <c r="F154" i="11"/>
  <c r="N154" i="11" s="1"/>
  <c r="F148" i="11"/>
  <c r="W147" i="11"/>
  <c r="Y147" i="11" s="1"/>
  <c r="F147" i="11"/>
  <c r="N147" i="11" s="1"/>
  <c r="E130" i="11"/>
  <c r="E132" i="11"/>
  <c r="E131" i="11"/>
  <c r="E129" i="11"/>
  <c r="E128" i="11"/>
  <c r="E127" i="11"/>
  <c r="E123" i="11"/>
  <c r="F123" i="11" s="1"/>
  <c r="W123" i="11"/>
  <c r="Y123" i="11" s="1"/>
  <c r="W122" i="11"/>
  <c r="Y122" i="11" s="1"/>
  <c r="E122" i="11"/>
  <c r="F122" i="11" s="1"/>
  <c r="P122" i="11" s="1"/>
  <c r="E119" i="11"/>
  <c r="F119" i="11" s="1"/>
  <c r="E120" i="11"/>
  <c r="E121" i="11"/>
  <c r="E117" i="11"/>
  <c r="E114" i="11"/>
  <c r="E112" i="11"/>
  <c r="E111" i="11"/>
  <c r="W108" i="11"/>
  <c r="Y108" i="11" s="1"/>
  <c r="E108" i="11"/>
  <c r="F108" i="11" s="1"/>
  <c r="E110" i="11"/>
  <c r="E109" i="11"/>
  <c r="E107" i="11"/>
  <c r="E106" i="11"/>
  <c r="E105" i="11"/>
  <c r="E104" i="11"/>
  <c r="E103" i="11"/>
  <c r="E102" i="11"/>
  <c r="W98" i="11"/>
  <c r="Y98" i="11" s="1"/>
  <c r="E98" i="11"/>
  <c r="F98" i="11" s="1"/>
  <c r="E96" i="11"/>
  <c r="F96" i="11" s="1"/>
  <c r="E95" i="11"/>
  <c r="F95" i="11" s="1"/>
  <c r="N95" i="11" s="1"/>
  <c r="W96" i="11"/>
  <c r="Y96" i="11" s="1"/>
  <c r="W95" i="11"/>
  <c r="Y95" i="11" s="1"/>
  <c r="W94" i="11"/>
  <c r="Y94" i="11" s="1"/>
  <c r="E94" i="11"/>
  <c r="F94" i="11" s="1"/>
  <c r="W90" i="11"/>
  <c r="Y90" i="11" s="1"/>
  <c r="E90" i="11"/>
  <c r="F90" i="11" s="1"/>
  <c r="E97" i="11"/>
  <c r="E93" i="11"/>
  <c r="E92" i="11"/>
  <c r="F92" i="11" s="1"/>
  <c r="E91" i="11"/>
  <c r="E89" i="11"/>
  <c r="E88" i="11"/>
  <c r="E71" i="11"/>
  <c r="E87" i="11"/>
  <c r="E86" i="11"/>
  <c r="E85" i="11"/>
  <c r="E83" i="11"/>
  <c r="E80" i="11"/>
  <c r="E78" i="11"/>
  <c r="E77" i="11"/>
  <c r="E76" i="11"/>
  <c r="E75" i="11"/>
  <c r="E74" i="11"/>
  <c r="E73" i="11"/>
  <c r="E72" i="11"/>
  <c r="E69" i="11"/>
  <c r="E68" i="11"/>
  <c r="E67" i="11"/>
  <c r="E66" i="11"/>
  <c r="E65" i="11"/>
  <c r="E64" i="11"/>
  <c r="W57" i="11"/>
  <c r="Y57" i="11" s="1"/>
  <c r="E57" i="11"/>
  <c r="F57" i="11" s="1"/>
  <c r="T57" i="11" s="1"/>
  <c r="E61" i="11"/>
  <c r="E60" i="11"/>
  <c r="E59" i="11"/>
  <c r="E58" i="11"/>
  <c r="E56" i="11"/>
  <c r="E55" i="11"/>
  <c r="E53" i="11"/>
  <c r="E52" i="11"/>
  <c r="E51" i="11"/>
  <c r="E50" i="11"/>
  <c r="E49" i="11"/>
  <c r="E48" i="11"/>
  <c r="E47" i="11"/>
  <c r="E46" i="11"/>
  <c r="E43" i="11"/>
  <c r="E42" i="11"/>
  <c r="E41" i="11"/>
  <c r="E37" i="11"/>
  <c r="F37" i="11" s="1"/>
  <c r="E36" i="11"/>
  <c r="E38" i="11"/>
  <c r="E35" i="11"/>
  <c r="E29" i="11"/>
  <c r="E30" i="11"/>
  <c r="E31" i="11"/>
  <c r="E32" i="11"/>
  <c r="E28" i="11"/>
  <c r="E20" i="11"/>
  <c r="E19" i="11"/>
  <c r="E18" i="11"/>
  <c r="E12" i="11"/>
  <c r="E13" i="11"/>
  <c r="E15" i="11"/>
  <c r="E14" i="11"/>
  <c r="E6" i="11"/>
  <c r="F6" i="11" s="1"/>
  <c r="N6" i="11" s="1"/>
  <c r="E7" i="11"/>
  <c r="F7" i="11" s="1"/>
  <c r="N7" i="11" s="1"/>
  <c r="E8" i="11"/>
  <c r="E9" i="11"/>
  <c r="E5" i="11"/>
  <c r="F155" i="11" l="1"/>
  <c r="N155" i="11" s="1"/>
  <c r="AH155" i="11"/>
  <c r="F153" i="11"/>
  <c r="N153" i="11" s="1"/>
  <c r="AH158" i="11"/>
  <c r="E21" i="11"/>
  <c r="E10" i="11"/>
  <c r="E16" i="11"/>
  <c r="E33" i="11"/>
  <c r="E44" i="11"/>
  <c r="E62" i="11"/>
  <c r="E81" i="11"/>
  <c r="E115" i="11"/>
  <c r="E133" i="11"/>
  <c r="E151" i="11"/>
  <c r="E170" i="11"/>
  <c r="F141" i="11"/>
  <c r="E184" i="11"/>
  <c r="E39" i="11"/>
  <c r="E141" i="11"/>
  <c r="E158" i="11"/>
  <c r="F158" i="11"/>
  <c r="P178" i="11"/>
  <c r="L178" i="11"/>
  <c r="H178" i="11"/>
  <c r="N178" i="11"/>
  <c r="J178" i="11"/>
  <c r="X178" i="11"/>
  <c r="P183" i="11"/>
  <c r="L183" i="11"/>
  <c r="H183" i="11"/>
  <c r="N183" i="11"/>
  <c r="J183" i="11"/>
  <c r="X183" i="11"/>
  <c r="X136" i="11"/>
  <c r="X139" i="11"/>
  <c r="J139" i="11"/>
  <c r="N139" i="11"/>
  <c r="H139" i="11"/>
  <c r="L139" i="11"/>
  <c r="P135" i="11"/>
  <c r="L135" i="11"/>
  <c r="H135" i="11"/>
  <c r="N135" i="11"/>
  <c r="J135" i="11"/>
  <c r="J136" i="11"/>
  <c r="N136" i="11"/>
  <c r="J137" i="11"/>
  <c r="N137" i="11"/>
  <c r="T137" i="11"/>
  <c r="Y137" i="11"/>
  <c r="H136" i="11"/>
  <c r="L136" i="11"/>
  <c r="H137" i="11"/>
  <c r="L137" i="11"/>
  <c r="P157" i="11"/>
  <c r="L157" i="11"/>
  <c r="H157" i="11"/>
  <c r="N157" i="11"/>
  <c r="J157" i="11"/>
  <c r="H147" i="11"/>
  <c r="P147" i="11"/>
  <c r="H154" i="11"/>
  <c r="L154" i="11"/>
  <c r="P154" i="11"/>
  <c r="H156" i="11"/>
  <c r="L156" i="11"/>
  <c r="P156" i="11"/>
  <c r="J154" i="11"/>
  <c r="J156" i="11"/>
  <c r="L147" i="11"/>
  <c r="J147" i="11"/>
  <c r="X147" i="11"/>
  <c r="P123" i="11"/>
  <c r="L123" i="11"/>
  <c r="H123" i="11"/>
  <c r="N123" i="11"/>
  <c r="J123" i="11"/>
  <c r="X123" i="11"/>
  <c r="X122" i="11"/>
  <c r="J122" i="11"/>
  <c r="N122" i="11"/>
  <c r="H122" i="11"/>
  <c r="L122" i="11"/>
  <c r="P108" i="11"/>
  <c r="L108" i="11"/>
  <c r="H108" i="11"/>
  <c r="N108" i="11"/>
  <c r="J108" i="11"/>
  <c r="X108" i="11"/>
  <c r="N98" i="11"/>
  <c r="J98" i="11"/>
  <c r="P98" i="11"/>
  <c r="L98" i="11"/>
  <c r="H98" i="11"/>
  <c r="X98" i="11"/>
  <c r="X95" i="11"/>
  <c r="P96" i="11"/>
  <c r="L96" i="11"/>
  <c r="H96" i="11"/>
  <c r="N96" i="11"/>
  <c r="J96" i="11"/>
  <c r="H95" i="11"/>
  <c r="L95" i="11"/>
  <c r="P95" i="11"/>
  <c r="X96" i="11"/>
  <c r="J95" i="11"/>
  <c r="N94" i="11"/>
  <c r="J94" i="11"/>
  <c r="P94" i="11"/>
  <c r="L94" i="11"/>
  <c r="H94" i="11"/>
  <c r="X94" i="11"/>
  <c r="L90" i="11"/>
  <c r="H90" i="11"/>
  <c r="N90" i="11"/>
  <c r="J90" i="11"/>
  <c r="P90" i="11"/>
  <c r="X90" i="11"/>
  <c r="H57" i="11"/>
  <c r="L57" i="11"/>
  <c r="P57" i="11"/>
  <c r="X57" i="11"/>
  <c r="J57" i="11"/>
  <c r="N57" i="11"/>
  <c r="N37" i="11"/>
  <c r="J37" i="11"/>
  <c r="P37" i="11"/>
  <c r="L37" i="11"/>
  <c r="H37" i="11"/>
  <c r="H7" i="11"/>
  <c r="L7" i="11"/>
  <c r="P7" i="11"/>
  <c r="J7" i="11"/>
  <c r="H6" i="11"/>
  <c r="L6" i="11"/>
  <c r="P6" i="11"/>
  <c r="J6" i="11"/>
  <c r="H155" i="11" l="1"/>
  <c r="L153" i="11"/>
  <c r="P153" i="11"/>
  <c r="J155" i="11"/>
  <c r="J153" i="11"/>
  <c r="P155" i="11"/>
  <c r="L155" i="11"/>
  <c r="H153" i="11"/>
  <c r="H158" i="11" s="1"/>
  <c r="N158" i="11"/>
  <c r="U178" i="11"/>
  <c r="U183" i="11"/>
  <c r="AG183" i="11" s="1"/>
  <c r="U136" i="11"/>
  <c r="U139" i="11"/>
  <c r="AG139" i="11" s="1"/>
  <c r="U135" i="11"/>
  <c r="U137" i="11"/>
  <c r="U147" i="11"/>
  <c r="AG147" i="11" s="1"/>
  <c r="U157" i="11"/>
  <c r="U98" i="11"/>
  <c r="U155" i="11"/>
  <c r="AG155" i="11" s="1"/>
  <c r="U156" i="11"/>
  <c r="AG156" i="11" s="1"/>
  <c r="U154" i="11"/>
  <c r="AG154" i="11" s="1"/>
  <c r="U123" i="11"/>
  <c r="U122" i="11"/>
  <c r="AG122" i="11" s="1"/>
  <c r="U108" i="11"/>
  <c r="AG108" i="11" s="1"/>
  <c r="U95" i="11"/>
  <c r="AG95" i="11" s="1"/>
  <c r="U96" i="11"/>
  <c r="AG96" i="11" s="1"/>
  <c r="U94" i="11"/>
  <c r="AG94" i="11" s="1"/>
  <c r="U90" i="11"/>
  <c r="U57" i="11"/>
  <c r="AG57" i="11" s="1"/>
  <c r="U37" i="11"/>
  <c r="AG37" i="11" s="1"/>
  <c r="U7" i="11"/>
  <c r="U6" i="11"/>
  <c r="AG6" i="11" s="1"/>
  <c r="H5" i="13" s="1"/>
  <c r="E84" i="11"/>
  <c r="E100" i="11" s="1"/>
  <c r="G62" i="13"/>
  <c r="P62" i="13" s="1"/>
  <c r="Q62" i="13" s="1"/>
  <c r="G63" i="13"/>
  <c r="P63" i="13" s="1"/>
  <c r="Q63" i="13" s="1"/>
  <c r="G64" i="13"/>
  <c r="P64" i="13" s="1"/>
  <c r="Q64" i="13" s="1"/>
  <c r="G65" i="13"/>
  <c r="P65" i="13" s="1"/>
  <c r="Q65" i="13" s="1"/>
  <c r="G66" i="13"/>
  <c r="P66" i="13" s="1"/>
  <c r="Q66" i="13" s="1"/>
  <c r="G67" i="13"/>
  <c r="P67" i="13" s="1"/>
  <c r="Q67" i="13" s="1"/>
  <c r="G68" i="13"/>
  <c r="P68" i="13" s="1"/>
  <c r="Q68" i="13" s="1"/>
  <c r="I72" i="13"/>
  <c r="P72" i="13" s="1"/>
  <c r="Q72" i="13" s="1"/>
  <c r="G79" i="13"/>
  <c r="P79" i="13" s="1"/>
  <c r="Q79" i="13" s="1"/>
  <c r="G81" i="13"/>
  <c r="P81" i="13" s="1"/>
  <c r="Q81" i="13" s="1"/>
  <c r="G82" i="13"/>
  <c r="P82" i="13" s="1"/>
  <c r="Q82" i="13" s="1"/>
  <c r="G84" i="13"/>
  <c r="P84" i="13" s="1"/>
  <c r="Q84" i="13" s="1"/>
  <c r="G85" i="13"/>
  <c r="G86" i="13"/>
  <c r="P86" i="13" s="1"/>
  <c r="Q86" i="13" s="1"/>
  <c r="G87" i="13"/>
  <c r="P87" i="13" s="1"/>
  <c r="Q87" i="13" s="1"/>
  <c r="G88" i="13"/>
  <c r="P88" i="13" s="1"/>
  <c r="Q88" i="13" s="1"/>
  <c r="C26" i="1"/>
  <c r="L158" i="11" l="1"/>
  <c r="U153" i="11"/>
  <c r="U158" i="11" s="1"/>
  <c r="AG158" i="11" s="1"/>
  <c r="P158" i="11"/>
  <c r="J158" i="11"/>
  <c r="AG178" i="11"/>
  <c r="J29" i="13"/>
  <c r="F52" i="13"/>
  <c r="J30" i="13"/>
  <c r="I5" i="13"/>
  <c r="P5" i="13" s="1"/>
  <c r="AG123" i="11"/>
  <c r="F68" i="13"/>
  <c r="AG157" i="11"/>
  <c r="F88" i="13"/>
  <c r="AG7" i="11"/>
  <c r="H6" i="13" s="1"/>
  <c r="Z90" i="11"/>
  <c r="AG90" i="11"/>
  <c r="Z137" i="11"/>
  <c r="AG137" i="11"/>
  <c r="AG153" i="11"/>
  <c r="Z98" i="11"/>
  <c r="AG98" i="11"/>
  <c r="AG135" i="11"/>
  <c r="Z136" i="11"/>
  <c r="AG136" i="11"/>
  <c r="Z178" i="11"/>
  <c r="Z183" i="11"/>
  <c r="Z147" i="11"/>
  <c r="Z139" i="11"/>
  <c r="Z123" i="11"/>
  <c r="Z122" i="11"/>
  <c r="Z108" i="11"/>
  <c r="Z96" i="11"/>
  <c r="Z95" i="11"/>
  <c r="Z94" i="11"/>
  <c r="Z37" i="11"/>
  <c r="Z57" i="11"/>
  <c r="G26" i="1"/>
  <c r="H26" i="1" s="1"/>
  <c r="I26" i="1" s="1"/>
  <c r="J26" i="1" s="1"/>
  <c r="K26" i="1" s="1"/>
  <c r="L26" i="1" s="1"/>
  <c r="M26" i="1" s="1"/>
  <c r="I4" i="13" l="1"/>
  <c r="F6" i="13"/>
  <c r="Q6" i="13"/>
  <c r="E52" i="13"/>
  <c r="E6" i="13" l="1"/>
  <c r="E68" i="13"/>
  <c r="E88" i="13"/>
  <c r="I73" i="13" l="1"/>
  <c r="P73" i="13" s="1"/>
  <c r="Q73" i="13" s="1"/>
  <c r="F85" i="13"/>
  <c r="F86" i="13"/>
  <c r="F87" i="13"/>
  <c r="F84" i="13"/>
  <c r="F5" i="13" l="1"/>
  <c r="P85" i="13" l="1"/>
  <c r="Q85" i="13" s="1"/>
  <c r="Q5" i="13"/>
  <c r="E85" i="13"/>
  <c r="E87" i="13"/>
  <c r="E86" i="13"/>
  <c r="E84" i="13"/>
  <c r="W19" i="11"/>
  <c r="X19" i="11" s="1"/>
  <c r="W20" i="11"/>
  <c r="Y20" i="11" s="1"/>
  <c r="W158" i="11"/>
  <c r="Y158" i="11" s="1"/>
  <c r="AF158" i="11"/>
  <c r="D158" i="11"/>
  <c r="F109" i="11"/>
  <c r="H109" i="11" s="1"/>
  <c r="W109" i="11"/>
  <c r="X109" i="11" s="1"/>
  <c r="E5" i="13" l="1"/>
  <c r="X20" i="11"/>
  <c r="Y19" i="11"/>
  <c r="X158" i="11"/>
  <c r="Y109" i="11"/>
  <c r="N109" i="11"/>
  <c r="J109" i="11"/>
  <c r="P109" i="11"/>
  <c r="L109" i="11"/>
  <c r="U109" i="11" l="1"/>
  <c r="AG109" i="11" s="1"/>
  <c r="Z109" i="11" l="1"/>
  <c r="N58" i="13" l="1"/>
  <c r="O58" i="13" s="1"/>
  <c r="N85" i="13" l="1"/>
  <c r="O85" i="13" s="1"/>
  <c r="N57" i="13"/>
  <c r="N84" i="13"/>
  <c r="O84" i="13" s="1"/>
  <c r="N68" i="13"/>
  <c r="O68" i="13" s="1"/>
  <c r="N66" i="13"/>
  <c r="N87" i="13"/>
  <c r="O87" i="13" s="1"/>
  <c r="N86" i="13"/>
  <c r="O86" i="13" s="1"/>
  <c r="N88" i="13"/>
  <c r="O88" i="13" s="1"/>
  <c r="N80" i="13" l="1"/>
  <c r="N79" i="13"/>
  <c r="N13" i="13"/>
  <c r="N5" i="13"/>
  <c r="O5" i="13" s="1"/>
  <c r="O157" i="12" l="1"/>
  <c r="K157" i="12"/>
  <c r="N36" i="13"/>
  <c r="N35" i="13"/>
  <c r="N56" i="13"/>
  <c r="N19" i="13"/>
  <c r="N55" i="13"/>
  <c r="N22" i="13"/>
  <c r="N46" i="13"/>
  <c r="N67" i="13"/>
  <c r="N95" i="13"/>
  <c r="N27" i="13"/>
  <c r="N43" i="13"/>
  <c r="N71" i="13"/>
  <c r="N96" i="13"/>
  <c r="N20" i="13"/>
  <c r="N30" i="13"/>
  <c r="N34" i="13"/>
  <c r="N40" i="13"/>
  <c r="N44" i="13"/>
  <c r="N50" i="13"/>
  <c r="N52" i="13"/>
  <c r="O52" i="13" s="1"/>
  <c r="N54" i="13"/>
  <c r="N62" i="13"/>
  <c r="N64" i="13"/>
  <c r="N72" i="13"/>
  <c r="N77" i="13"/>
  <c r="N90" i="13"/>
  <c r="N92" i="13"/>
  <c r="N103" i="13"/>
  <c r="N10" i="13"/>
  <c r="N14" i="13"/>
  <c r="N23" i="13"/>
  <c r="N25" i="13"/>
  <c r="N31" i="13"/>
  <c r="N33" i="13"/>
  <c r="N39" i="13"/>
  <c r="N41" i="13"/>
  <c r="N49" i="13"/>
  <c r="N51" i="13"/>
  <c r="N63" i="13"/>
  <c r="N65" i="13"/>
  <c r="N74" i="13"/>
  <c r="N76" i="13"/>
  <c r="N91" i="13"/>
  <c r="N93" i="13"/>
  <c r="N100" i="13"/>
  <c r="N102" i="13"/>
  <c r="N7" i="13"/>
  <c r="N11" i="13"/>
  <c r="N26" i="13"/>
  <c r="N38" i="13"/>
  <c r="N48" i="13"/>
  <c r="N60" i="13"/>
  <c r="N70" i="13"/>
  <c r="N81" i="13"/>
  <c r="N97" i="13"/>
  <c r="N101" i="13"/>
  <c r="N6" i="13"/>
  <c r="O6" i="13" s="1"/>
  <c r="N8" i="13"/>
  <c r="N21" i="13"/>
  <c r="N29" i="13"/>
  <c r="N37" i="13"/>
  <c r="N45" i="13"/>
  <c r="N59" i="13"/>
  <c r="N73" i="13"/>
  <c r="N82" i="13"/>
  <c r="N98" i="13"/>
  <c r="N99" i="13"/>
  <c r="F76" i="13" l="1"/>
  <c r="O76" i="13"/>
  <c r="E76" i="13" l="1"/>
  <c r="H30" i="1"/>
  <c r="I30" i="1"/>
  <c r="K30" i="1"/>
  <c r="W97" i="11" l="1"/>
  <c r="X97" i="11" s="1"/>
  <c r="F97" i="11"/>
  <c r="N97" i="11" s="1"/>
  <c r="F177" i="11"/>
  <c r="N177" i="11" s="1"/>
  <c r="F30" i="11"/>
  <c r="P30" i="11" s="1"/>
  <c r="F29" i="11"/>
  <c r="H97" i="11" l="1"/>
  <c r="P97" i="11"/>
  <c r="L97" i="11"/>
  <c r="Y97" i="11"/>
  <c r="J97" i="11"/>
  <c r="H177" i="11"/>
  <c r="L177" i="11"/>
  <c r="P177" i="11"/>
  <c r="J177" i="11"/>
  <c r="J30" i="11"/>
  <c r="N30" i="11"/>
  <c r="H30" i="11"/>
  <c r="L30" i="11"/>
  <c r="N29" i="11"/>
  <c r="J29" i="11"/>
  <c r="P29" i="11"/>
  <c r="L29" i="11"/>
  <c r="H29" i="11"/>
  <c r="K51" i="13" l="1"/>
  <c r="P51" i="13" s="1"/>
  <c r="Q51" i="13" s="1"/>
  <c r="U29" i="11"/>
  <c r="U97" i="11"/>
  <c r="AG97" i="11" s="1"/>
  <c r="U30" i="11"/>
  <c r="U177" i="11"/>
  <c r="AG177" i="11" s="1"/>
  <c r="N176" i="11"/>
  <c r="W176" i="11"/>
  <c r="X176" i="11" s="1"/>
  <c r="F19" i="11"/>
  <c r="N19" i="11" s="1"/>
  <c r="AG29" i="11" l="1"/>
  <c r="AG30" i="11"/>
  <c r="Z97" i="11"/>
  <c r="H176" i="11"/>
  <c r="P176" i="11"/>
  <c r="L176" i="11"/>
  <c r="J176" i="11"/>
  <c r="H19" i="11"/>
  <c r="L19" i="11"/>
  <c r="P19" i="11"/>
  <c r="J19" i="11"/>
  <c r="F149" i="11"/>
  <c r="L149" i="11" s="1"/>
  <c r="F150" i="11"/>
  <c r="N150" i="11" s="1"/>
  <c r="P149" i="11"/>
  <c r="W5" i="11"/>
  <c r="D141" i="11"/>
  <c r="W141" i="11"/>
  <c r="Y141" i="11" s="1"/>
  <c r="Z134" i="11"/>
  <c r="W134" i="11"/>
  <c r="X134" i="11" s="1"/>
  <c r="W106" i="11"/>
  <c r="X106" i="11" s="1"/>
  <c r="F106" i="11"/>
  <c r="N106" i="11" s="1"/>
  <c r="W164" i="11"/>
  <c r="Y164" i="11" s="1"/>
  <c r="F164" i="11"/>
  <c r="P164" i="11" s="1"/>
  <c r="W150" i="11"/>
  <c r="X150" i="11" s="1"/>
  <c r="W146" i="11"/>
  <c r="X146" i="11" s="1"/>
  <c r="F146" i="11"/>
  <c r="N146" i="11" s="1"/>
  <c r="W145" i="11"/>
  <c r="Y145" i="11" s="1"/>
  <c r="F145" i="11"/>
  <c r="P145" i="11" s="1"/>
  <c r="D133" i="11"/>
  <c r="W132" i="11"/>
  <c r="X132" i="11" s="1"/>
  <c r="F132" i="11"/>
  <c r="F121" i="11"/>
  <c r="F105" i="11"/>
  <c r="N105" i="11" s="1"/>
  <c r="D115" i="11"/>
  <c r="W114" i="11"/>
  <c r="X114" i="11" s="1"/>
  <c r="F114" i="11"/>
  <c r="N114" i="11" s="1"/>
  <c r="W140" i="11"/>
  <c r="X140" i="11" s="1"/>
  <c r="W107" i="11"/>
  <c r="X107" i="11" s="1"/>
  <c r="F107" i="11"/>
  <c r="N107" i="11" s="1"/>
  <c r="W105" i="11"/>
  <c r="X105" i="11" s="1"/>
  <c r="W104" i="11"/>
  <c r="Y104" i="11" s="1"/>
  <c r="F104" i="11"/>
  <c r="P104" i="11" s="1"/>
  <c r="W103" i="11"/>
  <c r="X103" i="11" s="1"/>
  <c r="F103" i="11"/>
  <c r="W102" i="11"/>
  <c r="X102" i="11" s="1"/>
  <c r="F102" i="11"/>
  <c r="Z101" i="11"/>
  <c r="W101" i="11"/>
  <c r="Y101" i="11" s="1"/>
  <c r="D100" i="11"/>
  <c r="W100" i="11"/>
  <c r="Y100" i="11" s="1"/>
  <c r="F36" i="11"/>
  <c r="F21" i="13" l="1"/>
  <c r="F20" i="13"/>
  <c r="N140" i="11"/>
  <c r="T140" i="11"/>
  <c r="T141" i="11" s="1"/>
  <c r="N149" i="11"/>
  <c r="H149" i="11"/>
  <c r="P102" i="11"/>
  <c r="N102" i="11"/>
  <c r="U176" i="11"/>
  <c r="AG176" i="11" s="1"/>
  <c r="X141" i="11"/>
  <c r="U19" i="11"/>
  <c r="J149" i="11"/>
  <c r="H150" i="11"/>
  <c r="L150" i="11"/>
  <c r="P150" i="11"/>
  <c r="J150" i="11"/>
  <c r="Y134" i="11"/>
  <c r="H106" i="11"/>
  <c r="P106" i="11"/>
  <c r="L106" i="11"/>
  <c r="Y106" i="11"/>
  <c r="J106" i="11"/>
  <c r="X145" i="11"/>
  <c r="X164" i="11"/>
  <c r="Y176" i="11"/>
  <c r="J164" i="11"/>
  <c r="N164" i="11"/>
  <c r="H164" i="11"/>
  <c r="L164" i="11"/>
  <c r="Y150" i="11"/>
  <c r="H146" i="11"/>
  <c r="P146" i="11"/>
  <c r="L146" i="11"/>
  <c r="J145" i="11"/>
  <c r="N145" i="11"/>
  <c r="Y146" i="11"/>
  <c r="H145" i="11"/>
  <c r="L145" i="11"/>
  <c r="J146" i="11"/>
  <c r="N132" i="11"/>
  <c r="J132" i="11"/>
  <c r="P132" i="11"/>
  <c r="L132" i="11"/>
  <c r="H132" i="11"/>
  <c r="Y132" i="11"/>
  <c r="H114" i="11"/>
  <c r="P114" i="11"/>
  <c r="L114" i="11"/>
  <c r="Y114" i="11"/>
  <c r="J114" i="11"/>
  <c r="P105" i="11"/>
  <c r="X104" i="11"/>
  <c r="H105" i="11"/>
  <c r="X101" i="11"/>
  <c r="L105" i="11"/>
  <c r="H107" i="11"/>
  <c r="P107" i="11"/>
  <c r="L107" i="11"/>
  <c r="H140" i="11"/>
  <c r="P140" i="11"/>
  <c r="L140" i="11"/>
  <c r="Y140" i="11"/>
  <c r="J140" i="11"/>
  <c r="Y107" i="11"/>
  <c r="J107" i="11"/>
  <c r="J104" i="11"/>
  <c r="N104" i="11"/>
  <c r="Y105" i="11"/>
  <c r="H104" i="11"/>
  <c r="L104" i="11"/>
  <c r="J105" i="11"/>
  <c r="U105" i="11" s="1"/>
  <c r="AG105" i="11" s="1"/>
  <c r="N103" i="11"/>
  <c r="J103" i="11"/>
  <c r="P103" i="11"/>
  <c r="L103" i="11"/>
  <c r="H103" i="11"/>
  <c r="J102" i="11"/>
  <c r="R102" i="11"/>
  <c r="R115" i="11" s="1"/>
  <c r="Y102" i="11"/>
  <c r="Y103" i="11"/>
  <c r="H102" i="11"/>
  <c r="L102" i="11"/>
  <c r="X100" i="11"/>
  <c r="F100" i="13" l="1"/>
  <c r="O100" i="13"/>
  <c r="O20" i="13"/>
  <c r="O21" i="13"/>
  <c r="AG19" i="11"/>
  <c r="Z19" i="11"/>
  <c r="U149" i="11"/>
  <c r="AG149" i="11" s="1"/>
  <c r="U140" i="11"/>
  <c r="AG140" i="11" s="1"/>
  <c r="Z105" i="11"/>
  <c r="U150" i="11"/>
  <c r="AG150" i="11" s="1"/>
  <c r="U106" i="11"/>
  <c r="AG106" i="11" s="1"/>
  <c r="U146" i="11"/>
  <c r="AG146" i="11" s="1"/>
  <c r="U164" i="11"/>
  <c r="AG164" i="11" s="1"/>
  <c r="U145" i="11"/>
  <c r="AG145" i="11" s="1"/>
  <c r="U132" i="11"/>
  <c r="AG132" i="11" s="1"/>
  <c r="U114" i="11"/>
  <c r="AG114" i="11" s="1"/>
  <c r="U107" i="11"/>
  <c r="U104" i="11"/>
  <c r="AG104" i="11" s="1"/>
  <c r="U102" i="11"/>
  <c r="U103" i="11"/>
  <c r="AG103" i="11" s="1"/>
  <c r="F99" i="13" l="1"/>
  <c r="O99" i="13"/>
  <c r="E21" i="13"/>
  <c r="E20" i="13"/>
  <c r="E100" i="13"/>
  <c r="AG107" i="11"/>
  <c r="AG102" i="11"/>
  <c r="Z106" i="11"/>
  <c r="Z140" i="11"/>
  <c r="F57" i="13"/>
  <c r="F60" i="13"/>
  <c r="Z145" i="11"/>
  <c r="Z146" i="11"/>
  <c r="F82" i="13"/>
  <c r="Z102" i="11"/>
  <c r="F54" i="13"/>
  <c r="Z114" i="11"/>
  <c r="Z132" i="11"/>
  <c r="Z164" i="11"/>
  <c r="Z103" i="11"/>
  <c r="F55" i="13"/>
  <c r="Z104" i="11"/>
  <c r="F56" i="13"/>
  <c r="Z107" i="11"/>
  <c r="Z150" i="11"/>
  <c r="W165" i="11"/>
  <c r="X165" i="11" s="1"/>
  <c r="F165" i="11"/>
  <c r="O54" i="13" l="1"/>
  <c r="O82" i="13"/>
  <c r="O60" i="13"/>
  <c r="E99" i="13"/>
  <c r="M56" i="13"/>
  <c r="P56" i="13" s="1"/>
  <c r="Q56" i="13" s="1"/>
  <c r="O55" i="13"/>
  <c r="O57" i="13"/>
  <c r="N165" i="11"/>
  <c r="J165" i="11"/>
  <c r="P165" i="11"/>
  <c r="L165" i="11"/>
  <c r="H165" i="11"/>
  <c r="Y165" i="11"/>
  <c r="U165" i="11" l="1"/>
  <c r="AG165" i="11" s="1"/>
  <c r="O56" i="13"/>
  <c r="E57" i="13"/>
  <c r="E55" i="13"/>
  <c r="E56" i="13"/>
  <c r="E60" i="13"/>
  <c r="E82" i="13"/>
  <c r="E54" i="13"/>
  <c r="W138" i="11"/>
  <c r="X138" i="11" s="1"/>
  <c r="F48" i="11"/>
  <c r="P36" i="11"/>
  <c r="N36" i="11"/>
  <c r="L36" i="11"/>
  <c r="J36" i="11"/>
  <c r="H36" i="11"/>
  <c r="F20" i="11"/>
  <c r="H20" i="11" s="1"/>
  <c r="Z165" i="11" l="1"/>
  <c r="L20" i="11"/>
  <c r="N20" i="11"/>
  <c r="N138" i="11"/>
  <c r="N141" i="11" s="1"/>
  <c r="J138" i="11"/>
  <c r="J141" i="11" s="1"/>
  <c r="L138" i="11"/>
  <c r="L141" i="11" s="1"/>
  <c r="P138" i="11"/>
  <c r="P141" i="11" s="1"/>
  <c r="H138" i="11"/>
  <c r="H141" i="11" s="1"/>
  <c r="Y138" i="11"/>
  <c r="J48" i="11"/>
  <c r="N48" i="11"/>
  <c r="H48" i="11"/>
  <c r="L48" i="11"/>
  <c r="P48" i="11"/>
  <c r="U36" i="11"/>
  <c r="AG36" i="11" s="1"/>
  <c r="U20" i="11" l="1"/>
  <c r="Z36" i="11"/>
  <c r="U138" i="11"/>
  <c r="U48" i="11"/>
  <c r="AG48" i="11" s="1"/>
  <c r="F78" i="11"/>
  <c r="F77" i="13" l="1"/>
  <c r="U141" i="11"/>
  <c r="AG141" i="11" s="1"/>
  <c r="AG20" i="11"/>
  <c r="O77" i="13"/>
  <c r="F26" i="13"/>
  <c r="AG138" i="11"/>
  <c r="Z138" i="11"/>
  <c r="Z20" i="11"/>
  <c r="N78" i="11"/>
  <c r="J78" i="11"/>
  <c r="P78" i="11"/>
  <c r="L78" i="11"/>
  <c r="H78" i="11"/>
  <c r="E77" i="13" l="1"/>
  <c r="O26" i="13"/>
  <c r="V141" i="11"/>
  <c r="U78" i="11"/>
  <c r="AG78" i="11" s="1"/>
  <c r="E26" i="13" l="1"/>
  <c r="F73" i="11"/>
  <c r="L73" i="11" s="1"/>
  <c r="W182" i="11"/>
  <c r="Y182" i="11" s="1"/>
  <c r="F182" i="11"/>
  <c r="J182" i="11" s="1"/>
  <c r="W181" i="11"/>
  <c r="Y181" i="11" s="1"/>
  <c r="F181" i="11"/>
  <c r="N181" i="11" s="1"/>
  <c r="W180" i="11"/>
  <c r="Y180" i="11" s="1"/>
  <c r="F180" i="11"/>
  <c r="N180" i="11" s="1"/>
  <c r="W179" i="11"/>
  <c r="X179" i="11" s="1"/>
  <c r="F179" i="11"/>
  <c r="L179" i="11" s="1"/>
  <c r="W177" i="11"/>
  <c r="Y177" i="11" s="1"/>
  <c r="W175" i="11"/>
  <c r="Y175" i="11" s="1"/>
  <c r="N175" i="11"/>
  <c r="W174" i="11"/>
  <c r="Y174" i="11" s="1"/>
  <c r="F174" i="11"/>
  <c r="L174" i="11" s="1"/>
  <c r="W173" i="11"/>
  <c r="Y173" i="11" s="1"/>
  <c r="F173" i="11"/>
  <c r="J173" i="11" s="1"/>
  <c r="W172" i="11"/>
  <c r="Y172" i="11" s="1"/>
  <c r="AF171" i="11"/>
  <c r="Z171" i="11"/>
  <c r="W171" i="11"/>
  <c r="Y171" i="11" s="1"/>
  <c r="W170" i="11"/>
  <c r="Y170" i="11" s="1"/>
  <c r="AF170" i="11"/>
  <c r="D170" i="11"/>
  <c r="W169" i="11"/>
  <c r="Y169" i="11" s="1"/>
  <c r="F169" i="11"/>
  <c r="N169" i="11" s="1"/>
  <c r="W168" i="11"/>
  <c r="Y168" i="11" s="1"/>
  <c r="F168" i="11"/>
  <c r="N168" i="11" s="1"/>
  <c r="W167" i="11"/>
  <c r="Y167" i="11" s="1"/>
  <c r="F167" i="11"/>
  <c r="L167" i="11" s="1"/>
  <c r="W166" i="11"/>
  <c r="Y166" i="11" s="1"/>
  <c r="F166" i="11"/>
  <c r="J166" i="11" s="1"/>
  <c r="W163" i="11"/>
  <c r="Y163" i="11" s="1"/>
  <c r="F163" i="11"/>
  <c r="W162" i="11"/>
  <c r="Y162" i="11" s="1"/>
  <c r="F162" i="11"/>
  <c r="J162" i="11" s="1"/>
  <c r="W161" i="11"/>
  <c r="Y161" i="11" s="1"/>
  <c r="F161" i="11"/>
  <c r="N161" i="11" s="1"/>
  <c r="W160" i="11"/>
  <c r="X160" i="11" s="1"/>
  <c r="F160" i="11"/>
  <c r="Z159" i="11"/>
  <c r="W159" i="11"/>
  <c r="Y159" i="11" s="1"/>
  <c r="W151" i="11"/>
  <c r="X151" i="11" s="1"/>
  <c r="T151" i="11"/>
  <c r="R151" i="11"/>
  <c r="D151" i="11"/>
  <c r="W149" i="11"/>
  <c r="Y149" i="11" s="1"/>
  <c r="W148" i="11"/>
  <c r="Y148" i="11" s="1"/>
  <c r="J148" i="11"/>
  <c r="W144" i="11"/>
  <c r="Y144" i="11" s="1"/>
  <c r="F144" i="11"/>
  <c r="N144" i="11" s="1"/>
  <c r="W143" i="11"/>
  <c r="X143" i="11" s="1"/>
  <c r="F143" i="11"/>
  <c r="Z142" i="11"/>
  <c r="W142" i="11"/>
  <c r="X142" i="11" s="1"/>
  <c r="W133" i="11"/>
  <c r="X133" i="11" s="1"/>
  <c r="T133" i="11"/>
  <c r="R133" i="11"/>
  <c r="W131" i="11"/>
  <c r="Y131" i="11" s="1"/>
  <c r="F131" i="11"/>
  <c r="L131" i="11" s="1"/>
  <c r="W130" i="11"/>
  <c r="Y130" i="11" s="1"/>
  <c r="F130" i="11"/>
  <c r="N130" i="11" s="1"/>
  <c r="W129" i="11"/>
  <c r="X129" i="11" s="1"/>
  <c r="F129" i="11"/>
  <c r="N129" i="11" s="1"/>
  <c r="W128" i="11"/>
  <c r="X128" i="11" s="1"/>
  <c r="F128" i="11"/>
  <c r="L128" i="11" s="1"/>
  <c r="W127" i="11"/>
  <c r="Y127" i="11" s="1"/>
  <c r="F127" i="11"/>
  <c r="Z126" i="11"/>
  <c r="W126" i="11"/>
  <c r="Y126" i="11" s="1"/>
  <c r="W125" i="11"/>
  <c r="Y125" i="11" s="1"/>
  <c r="W121" i="11"/>
  <c r="X121" i="11" s="1"/>
  <c r="L121" i="11"/>
  <c r="W120" i="11"/>
  <c r="Y120" i="11" s="1"/>
  <c r="F120" i="11"/>
  <c r="J120" i="11" s="1"/>
  <c r="W119" i="11"/>
  <c r="Y119" i="11" s="1"/>
  <c r="N119" i="11"/>
  <c r="W117" i="11"/>
  <c r="X117" i="11" s="1"/>
  <c r="F117" i="11"/>
  <c r="L117" i="11" s="1"/>
  <c r="Z116" i="11"/>
  <c r="W116" i="11"/>
  <c r="Y116" i="11" s="1"/>
  <c r="W115" i="11"/>
  <c r="X115" i="11" s="1"/>
  <c r="W112" i="11"/>
  <c r="Y112" i="11" s="1"/>
  <c r="F112" i="11"/>
  <c r="J112" i="11" s="1"/>
  <c r="W111" i="11"/>
  <c r="Y111" i="11" s="1"/>
  <c r="F111" i="11"/>
  <c r="N111" i="11" s="1"/>
  <c r="W110" i="11"/>
  <c r="X110" i="11" s="1"/>
  <c r="F110" i="11"/>
  <c r="W93" i="11"/>
  <c r="Y93" i="11" s="1"/>
  <c r="F93" i="11"/>
  <c r="N93" i="11" s="1"/>
  <c r="W92" i="11"/>
  <c r="X92" i="11" s="1"/>
  <c r="L92" i="11"/>
  <c r="W91" i="11"/>
  <c r="Y91" i="11" s="1"/>
  <c r="F91" i="11"/>
  <c r="J91" i="11" s="1"/>
  <c r="W89" i="11"/>
  <c r="Y89" i="11" s="1"/>
  <c r="F89" i="11"/>
  <c r="N89" i="11" s="1"/>
  <c r="W88" i="11"/>
  <c r="Y88" i="11" s="1"/>
  <c r="F88" i="11"/>
  <c r="N88" i="11" s="1"/>
  <c r="W71" i="11"/>
  <c r="X71" i="11" s="1"/>
  <c r="F71" i="11"/>
  <c r="L71" i="11" s="1"/>
  <c r="W87" i="11"/>
  <c r="Y87" i="11" s="1"/>
  <c r="F87" i="11"/>
  <c r="N87" i="11" s="1"/>
  <c r="W86" i="11"/>
  <c r="F86" i="11"/>
  <c r="W85" i="11"/>
  <c r="X85" i="11" s="1"/>
  <c r="F85" i="11"/>
  <c r="N85" i="11" s="1"/>
  <c r="W84" i="11"/>
  <c r="Y84" i="11" s="1"/>
  <c r="F84" i="11"/>
  <c r="N84" i="11" s="1"/>
  <c r="W83" i="11"/>
  <c r="Y83" i="11" s="1"/>
  <c r="F83" i="11"/>
  <c r="Z82" i="11"/>
  <c r="W82" i="11"/>
  <c r="Y82" i="11" s="1"/>
  <c r="W81" i="11"/>
  <c r="X81" i="11" s="1"/>
  <c r="T81" i="11"/>
  <c r="R81" i="11"/>
  <c r="AF81" i="11"/>
  <c r="D81" i="11"/>
  <c r="W80" i="11"/>
  <c r="X80" i="11" s="1"/>
  <c r="F80" i="11"/>
  <c r="N80" i="11" s="1"/>
  <c r="W77" i="11"/>
  <c r="Y77" i="11" s="1"/>
  <c r="F77" i="11"/>
  <c r="N77" i="11" s="1"/>
  <c r="W76" i="11"/>
  <c r="F76" i="11"/>
  <c r="P76" i="11" s="1"/>
  <c r="W75" i="11"/>
  <c r="X75" i="11" s="1"/>
  <c r="F75" i="11"/>
  <c r="N75" i="11" s="1"/>
  <c r="W74" i="11"/>
  <c r="X74" i="11" s="1"/>
  <c r="F74" i="11"/>
  <c r="P74" i="11" s="1"/>
  <c r="W73" i="11"/>
  <c r="Y73" i="11" s="1"/>
  <c r="W72" i="11"/>
  <c r="F72" i="11"/>
  <c r="J72" i="11" s="1"/>
  <c r="W69" i="11"/>
  <c r="X69" i="11" s="1"/>
  <c r="F69" i="11"/>
  <c r="L69" i="11" s="1"/>
  <c r="W68" i="11"/>
  <c r="Y68" i="11" s="1"/>
  <c r="F68" i="11"/>
  <c r="J68" i="11" s="1"/>
  <c r="W67" i="11"/>
  <c r="Y67" i="11" s="1"/>
  <c r="F67" i="11"/>
  <c r="N67" i="11" s="1"/>
  <c r="W66" i="11"/>
  <c r="Y66" i="11" s="1"/>
  <c r="F66" i="11"/>
  <c r="N66" i="11" s="1"/>
  <c r="W65" i="11"/>
  <c r="X65" i="11" s="1"/>
  <c r="F65" i="11"/>
  <c r="L65" i="11" s="1"/>
  <c r="W64" i="11"/>
  <c r="Y64" i="11" s="1"/>
  <c r="F64" i="11"/>
  <c r="Z63" i="11"/>
  <c r="W63" i="11"/>
  <c r="Y63" i="11" s="1"/>
  <c r="W62" i="11"/>
  <c r="AF62" i="11"/>
  <c r="D62" i="11"/>
  <c r="W61" i="11"/>
  <c r="Y61" i="11" s="1"/>
  <c r="F61" i="11"/>
  <c r="J61" i="11" s="1"/>
  <c r="W60" i="11"/>
  <c r="Y60" i="11" s="1"/>
  <c r="F60" i="11"/>
  <c r="N60" i="11" s="1"/>
  <c r="W59" i="11"/>
  <c r="X59" i="11" s="1"/>
  <c r="F59" i="11"/>
  <c r="W58" i="11"/>
  <c r="Y58" i="11" s="1"/>
  <c r="F58" i="11"/>
  <c r="W56" i="11"/>
  <c r="Y56" i="11" s="1"/>
  <c r="F56" i="11"/>
  <c r="W55" i="11"/>
  <c r="Y55" i="11" s="1"/>
  <c r="F55" i="11"/>
  <c r="N55" i="11" s="1"/>
  <c r="W53" i="11"/>
  <c r="Y53" i="11" s="1"/>
  <c r="F53" i="11"/>
  <c r="W52" i="11"/>
  <c r="Y52" i="11" s="1"/>
  <c r="F52" i="11"/>
  <c r="W51" i="11"/>
  <c r="Y51" i="11" s="1"/>
  <c r="F51" i="11"/>
  <c r="L51" i="11" s="1"/>
  <c r="W50" i="11"/>
  <c r="Y50" i="11" s="1"/>
  <c r="F50" i="11"/>
  <c r="J50" i="11" s="1"/>
  <c r="W49" i="11"/>
  <c r="Y49" i="11" s="1"/>
  <c r="F49" i="11"/>
  <c r="T49" i="11" s="1"/>
  <c r="W48" i="11"/>
  <c r="Y48" i="11" s="1"/>
  <c r="W47" i="11"/>
  <c r="X47" i="11" s="1"/>
  <c r="F47" i="11"/>
  <c r="L47" i="11" s="1"/>
  <c r="W46" i="11"/>
  <c r="Y46" i="11" s="1"/>
  <c r="F46" i="11"/>
  <c r="Z45" i="11"/>
  <c r="W45" i="11"/>
  <c r="Y45" i="11" s="1"/>
  <c r="W44" i="11"/>
  <c r="Y44" i="11" s="1"/>
  <c r="T44" i="11"/>
  <c r="R44" i="11"/>
  <c r="AF44" i="11"/>
  <c r="D44" i="11"/>
  <c r="W43" i="11"/>
  <c r="Y43" i="11" s="1"/>
  <c r="F43" i="11"/>
  <c r="J43" i="11" s="1"/>
  <c r="W42" i="11"/>
  <c r="Y42" i="11" s="1"/>
  <c r="F42" i="11"/>
  <c r="N42" i="11" s="1"/>
  <c r="W41" i="11"/>
  <c r="X41" i="11" s="1"/>
  <c r="F41" i="11"/>
  <c r="Z40" i="11"/>
  <c r="W40" i="11"/>
  <c r="X40" i="11" s="1"/>
  <c r="W39" i="11"/>
  <c r="Y39" i="11" s="1"/>
  <c r="D39" i="11"/>
  <c r="W38" i="11"/>
  <c r="Y38" i="11" s="1"/>
  <c r="F38" i="11"/>
  <c r="N38" i="11" s="1"/>
  <c r="W35" i="11"/>
  <c r="Y35" i="11" s="1"/>
  <c r="Z34" i="11"/>
  <c r="W34" i="11"/>
  <c r="Y34" i="11" s="1"/>
  <c r="T33" i="11"/>
  <c r="S33" i="11"/>
  <c r="R33" i="11"/>
  <c r="Q33" i="11"/>
  <c r="O33" i="11"/>
  <c r="M33" i="11"/>
  <c r="K33" i="11"/>
  <c r="I33" i="11"/>
  <c r="G33" i="11"/>
  <c r="W32" i="11"/>
  <c r="X32" i="11" s="1"/>
  <c r="F32" i="11"/>
  <c r="L32" i="11" s="1"/>
  <c r="W31" i="11"/>
  <c r="Y31" i="11" s="1"/>
  <c r="F31" i="11"/>
  <c r="L31" i="11" s="1"/>
  <c r="W30" i="11"/>
  <c r="X30" i="11" s="1"/>
  <c r="W29" i="11"/>
  <c r="Y29" i="11" s="1"/>
  <c r="W28" i="11"/>
  <c r="X28" i="11" s="1"/>
  <c r="D33" i="11"/>
  <c r="Z27" i="11"/>
  <c r="W27" i="11"/>
  <c r="Y27" i="11" s="1"/>
  <c r="W21" i="11"/>
  <c r="X21" i="11" s="1"/>
  <c r="T21" i="11"/>
  <c r="R21" i="11"/>
  <c r="D21" i="11"/>
  <c r="W18" i="11"/>
  <c r="X18" i="11" s="1"/>
  <c r="F18" i="11"/>
  <c r="Z17" i="11"/>
  <c r="W17" i="11"/>
  <c r="Y17" i="11" s="1"/>
  <c r="W16" i="11"/>
  <c r="X16" i="11" s="1"/>
  <c r="T16" i="11"/>
  <c r="R16" i="11"/>
  <c r="AF16" i="11"/>
  <c r="D16" i="11"/>
  <c r="W15" i="11"/>
  <c r="X15" i="11" s="1"/>
  <c r="F15" i="11"/>
  <c r="W14" i="11"/>
  <c r="Y14" i="11" s="1"/>
  <c r="F14" i="11"/>
  <c r="N14" i="11" s="1"/>
  <c r="W13" i="11"/>
  <c r="X13" i="11" s="1"/>
  <c r="F13" i="11"/>
  <c r="W12" i="11"/>
  <c r="Y12" i="11" s="1"/>
  <c r="F12" i="11"/>
  <c r="Z11" i="11"/>
  <c r="W11" i="11"/>
  <c r="X11" i="11" s="1"/>
  <c r="T10" i="11"/>
  <c r="S10" i="11"/>
  <c r="R10" i="11"/>
  <c r="Q10" i="11"/>
  <c r="O10" i="11"/>
  <c r="M10" i="11"/>
  <c r="K10" i="11"/>
  <c r="W9" i="11"/>
  <c r="X9" i="11" s="1"/>
  <c r="W8" i="11"/>
  <c r="X8" i="11" s="1"/>
  <c r="X5" i="11"/>
  <c r="Y62" i="11" l="1"/>
  <c r="N13" i="11"/>
  <c r="J13" i="11"/>
  <c r="H13" i="11"/>
  <c r="D215" i="11"/>
  <c r="L58" i="11"/>
  <c r="T58" i="11"/>
  <c r="N59" i="11"/>
  <c r="T59" i="11"/>
  <c r="N12" i="11"/>
  <c r="F16" i="11"/>
  <c r="J46" i="11"/>
  <c r="F62" i="11"/>
  <c r="J64" i="11"/>
  <c r="F81" i="11"/>
  <c r="N83" i="11"/>
  <c r="F100" i="11"/>
  <c r="N110" i="11"/>
  <c r="F115" i="11"/>
  <c r="J127" i="11"/>
  <c r="F133" i="11"/>
  <c r="N160" i="11"/>
  <c r="F170" i="11"/>
  <c r="R184" i="11"/>
  <c r="J18" i="11"/>
  <c r="F21" i="11"/>
  <c r="N41" i="11"/>
  <c r="F44" i="11"/>
  <c r="N143" i="11"/>
  <c r="F151" i="11"/>
  <c r="N163" i="11"/>
  <c r="R163" i="11"/>
  <c r="P86" i="11"/>
  <c r="R86" i="11"/>
  <c r="R53" i="11"/>
  <c r="N53" i="11"/>
  <c r="H53" i="11"/>
  <c r="P53" i="11"/>
  <c r="J53" i="11"/>
  <c r="P15" i="11"/>
  <c r="L15" i="11"/>
  <c r="H15" i="11"/>
  <c r="N15" i="11"/>
  <c r="J15" i="11"/>
  <c r="AF21" i="11"/>
  <c r="AF133" i="11"/>
  <c r="AF141" i="11"/>
  <c r="AF151" i="11"/>
  <c r="J56" i="11"/>
  <c r="T56" i="11"/>
  <c r="W33" i="11"/>
  <c r="X33" i="11" s="1"/>
  <c r="Y160" i="11"/>
  <c r="X175" i="11"/>
  <c r="H174" i="11"/>
  <c r="Y21" i="11"/>
  <c r="X58" i="11"/>
  <c r="X131" i="11"/>
  <c r="X39" i="11"/>
  <c r="P65" i="11"/>
  <c r="L77" i="11"/>
  <c r="Y80" i="11"/>
  <c r="X87" i="11"/>
  <c r="H88" i="11"/>
  <c r="X168" i="11"/>
  <c r="Y179" i="11"/>
  <c r="Y117" i="11"/>
  <c r="X166" i="11"/>
  <c r="Y28" i="11"/>
  <c r="X52" i="11"/>
  <c r="J93" i="11"/>
  <c r="F172" i="11"/>
  <c r="X31" i="11"/>
  <c r="X46" i="11"/>
  <c r="L55" i="11"/>
  <c r="X68" i="11"/>
  <c r="N74" i="11"/>
  <c r="P75" i="11"/>
  <c r="Y92" i="11"/>
  <c r="P128" i="11"/>
  <c r="Y133" i="11"/>
  <c r="X180" i="11"/>
  <c r="H55" i="11"/>
  <c r="X66" i="11"/>
  <c r="H75" i="11"/>
  <c r="J76" i="11"/>
  <c r="X83" i="11"/>
  <c r="H85" i="11"/>
  <c r="P121" i="11"/>
  <c r="H163" i="11"/>
  <c r="H179" i="11"/>
  <c r="X12" i="11"/>
  <c r="Y13" i="11"/>
  <c r="X51" i="11"/>
  <c r="H65" i="11"/>
  <c r="H66" i="11"/>
  <c r="Y85" i="11"/>
  <c r="H89" i="11"/>
  <c r="P32" i="11"/>
  <c r="X34" i="11"/>
  <c r="Y40" i="11"/>
  <c r="Y41" i="11"/>
  <c r="X48" i="11"/>
  <c r="Y65" i="11"/>
  <c r="H69" i="11"/>
  <c r="L72" i="11"/>
  <c r="Y75" i="11"/>
  <c r="X84" i="11"/>
  <c r="X88" i="11"/>
  <c r="H93" i="11"/>
  <c r="H111" i="11"/>
  <c r="X112" i="11"/>
  <c r="Y128" i="11"/>
  <c r="H130" i="11"/>
  <c r="H144" i="11"/>
  <c r="X148" i="11"/>
  <c r="Y151" i="11"/>
  <c r="T161" i="11"/>
  <c r="P167" i="11"/>
  <c r="J169" i="11"/>
  <c r="H175" i="11"/>
  <c r="L14" i="11"/>
  <c r="H49" i="11"/>
  <c r="Y59" i="11"/>
  <c r="X64" i="11"/>
  <c r="P66" i="11"/>
  <c r="Y74" i="11"/>
  <c r="H83" i="11"/>
  <c r="J85" i="11"/>
  <c r="H92" i="11"/>
  <c r="H117" i="11"/>
  <c r="X120" i="11"/>
  <c r="X125" i="11"/>
  <c r="H161" i="11"/>
  <c r="H162" i="11"/>
  <c r="J163" i="11"/>
  <c r="H167" i="11"/>
  <c r="H168" i="11"/>
  <c r="H169" i="11"/>
  <c r="X173" i="11"/>
  <c r="H180" i="11"/>
  <c r="X182" i="11"/>
  <c r="J42" i="11"/>
  <c r="H47" i="11"/>
  <c r="L60" i="11"/>
  <c r="P71" i="11"/>
  <c r="J89" i="11"/>
  <c r="L93" i="11"/>
  <c r="J161" i="11"/>
  <c r="P174" i="11"/>
  <c r="J180" i="11"/>
  <c r="J41" i="11"/>
  <c r="H42" i="11"/>
  <c r="P51" i="11"/>
  <c r="J59" i="11"/>
  <c r="H60" i="11"/>
  <c r="R161" i="11"/>
  <c r="L42" i="11"/>
  <c r="P47" i="11"/>
  <c r="L161" i="11"/>
  <c r="P180" i="11"/>
  <c r="P38" i="11"/>
  <c r="P67" i="11"/>
  <c r="P119" i="11"/>
  <c r="X149" i="11"/>
  <c r="X159" i="11"/>
  <c r="H160" i="11"/>
  <c r="T160" i="11"/>
  <c r="P161" i="11"/>
  <c r="X161" i="11"/>
  <c r="X162" i="11"/>
  <c r="L163" i="11"/>
  <c r="X167" i="11"/>
  <c r="J168" i="11"/>
  <c r="L169" i="11"/>
  <c r="X174" i="11"/>
  <c r="J175" i="11"/>
  <c r="P179" i="11"/>
  <c r="H181" i="11"/>
  <c r="Y8" i="11"/>
  <c r="W10" i="11"/>
  <c r="X10" i="11" s="1"/>
  <c r="J14" i="11"/>
  <c r="L18" i="11"/>
  <c r="L21" i="11" s="1"/>
  <c r="H32" i="11"/>
  <c r="Y32" i="11"/>
  <c r="L38" i="11"/>
  <c r="H41" i="11"/>
  <c r="X44" i="11"/>
  <c r="H51" i="11"/>
  <c r="P55" i="11"/>
  <c r="X56" i="11"/>
  <c r="H59" i="11"/>
  <c r="J60" i="11"/>
  <c r="J66" i="11"/>
  <c r="L67" i="11"/>
  <c r="P69" i="11"/>
  <c r="H74" i="11"/>
  <c r="J75" i="11"/>
  <c r="X77" i="11"/>
  <c r="Y81" i="11"/>
  <c r="L86" i="11"/>
  <c r="P110" i="11"/>
  <c r="P111" i="11"/>
  <c r="Y115" i="11"/>
  <c r="L119" i="11"/>
  <c r="H128" i="11"/>
  <c r="P129" i="11"/>
  <c r="P130" i="11"/>
  <c r="P143" i="11"/>
  <c r="P144" i="11"/>
  <c r="P160" i="11"/>
  <c r="P181" i="11"/>
  <c r="H14" i="11"/>
  <c r="Y30" i="11"/>
  <c r="P31" i="11"/>
  <c r="J38" i="11"/>
  <c r="Y47" i="11"/>
  <c r="P52" i="11"/>
  <c r="P58" i="11"/>
  <c r="J67" i="11"/>
  <c r="Y69" i="11"/>
  <c r="P83" i="11"/>
  <c r="H84" i="11"/>
  <c r="J86" i="11"/>
  <c r="H71" i="11"/>
  <c r="Y71" i="11"/>
  <c r="P88" i="11"/>
  <c r="P89" i="11"/>
  <c r="X91" i="11"/>
  <c r="J110" i="11"/>
  <c r="Y110" i="11"/>
  <c r="L111" i="11"/>
  <c r="J119" i="11"/>
  <c r="H121" i="11"/>
  <c r="Y121" i="11"/>
  <c r="J129" i="11"/>
  <c r="Y129" i="11"/>
  <c r="L130" i="11"/>
  <c r="P131" i="11"/>
  <c r="Y142" i="11"/>
  <c r="J143" i="11"/>
  <c r="Y143" i="11"/>
  <c r="L144" i="11"/>
  <c r="L160" i="11"/>
  <c r="T162" i="11"/>
  <c r="L181" i="11"/>
  <c r="P13" i="11"/>
  <c r="P14" i="11"/>
  <c r="H31" i="11"/>
  <c r="H38" i="11"/>
  <c r="P41" i="11"/>
  <c r="P42" i="11"/>
  <c r="X43" i="11"/>
  <c r="P49" i="11"/>
  <c r="X50" i="11"/>
  <c r="H52" i="11"/>
  <c r="X53" i="11"/>
  <c r="J55" i="11"/>
  <c r="H58" i="11"/>
  <c r="P59" i="11"/>
  <c r="P60" i="11"/>
  <c r="X61" i="11"/>
  <c r="X62" i="11"/>
  <c r="H67" i="11"/>
  <c r="X73" i="11"/>
  <c r="L76" i="11"/>
  <c r="H80" i="11"/>
  <c r="X82" i="11"/>
  <c r="P85" i="11"/>
  <c r="H86" i="11"/>
  <c r="J88" i="11"/>
  <c r="L89" i="11"/>
  <c r="P92" i="11"/>
  <c r="P93" i="11"/>
  <c r="H110" i="11"/>
  <c r="J111" i="11"/>
  <c r="X116" i="11"/>
  <c r="P117" i="11"/>
  <c r="H119" i="11"/>
  <c r="X127" i="11"/>
  <c r="H129" i="11"/>
  <c r="J130" i="11"/>
  <c r="H131" i="11"/>
  <c r="H143" i="11"/>
  <c r="J144" i="11"/>
  <c r="J160" i="11"/>
  <c r="P162" i="11"/>
  <c r="P163" i="11"/>
  <c r="P168" i="11"/>
  <c r="P169" i="11"/>
  <c r="P175" i="11"/>
  <c r="J181" i="11"/>
  <c r="AF31" i="11"/>
  <c r="AF32" i="11"/>
  <c r="L74" i="11"/>
  <c r="J74" i="11"/>
  <c r="L83" i="11"/>
  <c r="R83" i="11"/>
  <c r="J83" i="11"/>
  <c r="Y5" i="11"/>
  <c r="Y9" i="11"/>
  <c r="L12" i="11"/>
  <c r="Y11" i="11"/>
  <c r="J12" i="11"/>
  <c r="L13" i="11"/>
  <c r="X14" i="11"/>
  <c r="Y15" i="11"/>
  <c r="Y16" i="11"/>
  <c r="X17" i="11"/>
  <c r="H18" i="11"/>
  <c r="P18" i="11"/>
  <c r="Y18" i="11"/>
  <c r="X27" i="11"/>
  <c r="X29" i="11"/>
  <c r="J31" i="11"/>
  <c r="J32" i="11"/>
  <c r="X35" i="11"/>
  <c r="X38" i="11"/>
  <c r="L41" i="11"/>
  <c r="X42" i="11"/>
  <c r="H43" i="11"/>
  <c r="P43" i="11"/>
  <c r="X45" i="11"/>
  <c r="H46" i="11"/>
  <c r="P46" i="11"/>
  <c r="J47" i="11"/>
  <c r="J49" i="11"/>
  <c r="R49" i="11"/>
  <c r="X49" i="11"/>
  <c r="H50" i="11"/>
  <c r="P50" i="11"/>
  <c r="J51" i="11"/>
  <c r="T51" i="11"/>
  <c r="J52" i="11"/>
  <c r="X55" i="11"/>
  <c r="H56" i="11"/>
  <c r="P56" i="11"/>
  <c r="J58" i="11"/>
  <c r="L59" i="11"/>
  <c r="X60" i="11"/>
  <c r="H61" i="11"/>
  <c r="P61" i="11"/>
  <c r="X63" i="11"/>
  <c r="H64" i="11"/>
  <c r="P64" i="11"/>
  <c r="J65" i="11"/>
  <c r="L66" i="11"/>
  <c r="X67" i="11"/>
  <c r="H68" i="11"/>
  <c r="P68" i="11"/>
  <c r="J69" i="11"/>
  <c r="J73" i="11"/>
  <c r="P73" i="11"/>
  <c r="H73" i="11"/>
  <c r="Y76" i="11"/>
  <c r="X76" i="11"/>
  <c r="H12" i="11"/>
  <c r="P12" i="11"/>
  <c r="N18" i="11"/>
  <c r="N43" i="11"/>
  <c r="N46" i="11"/>
  <c r="N50" i="11"/>
  <c r="N56" i="11"/>
  <c r="N61" i="11"/>
  <c r="N64" i="11"/>
  <c r="N68" i="11"/>
  <c r="L80" i="11"/>
  <c r="J80" i="11"/>
  <c r="L84" i="11"/>
  <c r="J84" i="11"/>
  <c r="J87" i="11"/>
  <c r="L87" i="11"/>
  <c r="P87" i="11"/>
  <c r="H87" i="11"/>
  <c r="N31" i="11"/>
  <c r="N32" i="11"/>
  <c r="L43" i="11"/>
  <c r="L46" i="11"/>
  <c r="N47" i="11"/>
  <c r="N49" i="11"/>
  <c r="L50" i="11"/>
  <c r="N51" i="11"/>
  <c r="N52" i="11"/>
  <c r="L56" i="11"/>
  <c r="N58" i="11"/>
  <c r="L61" i="11"/>
  <c r="L64" i="11"/>
  <c r="N65" i="11"/>
  <c r="L68" i="11"/>
  <c r="N69" i="11"/>
  <c r="P72" i="11"/>
  <c r="H72" i="11"/>
  <c r="N72" i="11"/>
  <c r="Y72" i="11"/>
  <c r="X72" i="11"/>
  <c r="J77" i="11"/>
  <c r="P77" i="11"/>
  <c r="H77" i="11"/>
  <c r="Y86" i="11"/>
  <c r="X86" i="11"/>
  <c r="L49" i="11"/>
  <c r="N73" i="11"/>
  <c r="P80" i="11"/>
  <c r="P84" i="11"/>
  <c r="L75" i="11"/>
  <c r="N76" i="11"/>
  <c r="L85" i="11"/>
  <c r="N86" i="11"/>
  <c r="J71" i="11"/>
  <c r="L88" i="11"/>
  <c r="X89" i="11"/>
  <c r="H91" i="11"/>
  <c r="P91" i="11"/>
  <c r="J92" i="11"/>
  <c r="X93" i="11"/>
  <c r="L110" i="11"/>
  <c r="X111" i="11"/>
  <c r="H112" i="11"/>
  <c r="P112" i="11"/>
  <c r="J117" i="11"/>
  <c r="X119" i="11"/>
  <c r="H120" i="11"/>
  <c r="P120" i="11"/>
  <c r="J121" i="11"/>
  <c r="X126" i="11"/>
  <c r="H127" i="11"/>
  <c r="P127" i="11"/>
  <c r="J128" i="11"/>
  <c r="L129" i="11"/>
  <c r="X130" i="11"/>
  <c r="J131" i="11"/>
  <c r="L143" i="11"/>
  <c r="X144" i="11"/>
  <c r="H148" i="11"/>
  <c r="P148" i="11"/>
  <c r="L162" i="11"/>
  <c r="X163" i="11"/>
  <c r="H166" i="11"/>
  <c r="P166" i="11"/>
  <c r="J167" i="11"/>
  <c r="L168" i="11"/>
  <c r="X169" i="11"/>
  <c r="X170" i="11"/>
  <c r="X171" i="11"/>
  <c r="X172" i="11"/>
  <c r="H173" i="11"/>
  <c r="P173" i="11"/>
  <c r="J174" i="11"/>
  <c r="L175" i="11"/>
  <c r="X177" i="11"/>
  <c r="J179" i="11"/>
  <c r="L180" i="11"/>
  <c r="X181" i="11"/>
  <c r="H182" i="11"/>
  <c r="P182" i="11"/>
  <c r="N91" i="11"/>
  <c r="N112" i="11"/>
  <c r="N120" i="11"/>
  <c r="N127" i="11"/>
  <c r="N148" i="11"/>
  <c r="N166" i="11"/>
  <c r="N173" i="11"/>
  <c r="N182" i="11"/>
  <c r="N71" i="11"/>
  <c r="L91" i="11"/>
  <c r="N92" i="11"/>
  <c r="L112" i="11"/>
  <c r="N117" i="11"/>
  <c r="L120" i="11"/>
  <c r="N121" i="11"/>
  <c r="L127" i="11"/>
  <c r="N128" i="11"/>
  <c r="N131" i="11"/>
  <c r="L148" i="11"/>
  <c r="L166" i="11"/>
  <c r="N167" i="11"/>
  <c r="L173" i="11"/>
  <c r="N174" i="11"/>
  <c r="N179" i="11"/>
  <c r="L182" i="11"/>
  <c r="H76" i="11"/>
  <c r="N162" i="11"/>
  <c r="X215" i="11" l="1"/>
  <c r="W215" i="11"/>
  <c r="U18" i="11"/>
  <c r="U21" i="11" s="1"/>
  <c r="U160" i="11"/>
  <c r="U13" i="11"/>
  <c r="N21" i="11"/>
  <c r="J151" i="11"/>
  <c r="J44" i="11"/>
  <c r="P133" i="11"/>
  <c r="R62" i="11"/>
  <c r="J21" i="11"/>
  <c r="H133" i="11"/>
  <c r="H16" i="11"/>
  <c r="T62" i="11"/>
  <c r="J16" i="11"/>
  <c r="R100" i="11"/>
  <c r="R170" i="11"/>
  <c r="L44" i="11"/>
  <c r="H21" i="11"/>
  <c r="P44" i="11"/>
  <c r="L62" i="11"/>
  <c r="P81" i="11"/>
  <c r="P62" i="11"/>
  <c r="H151" i="11"/>
  <c r="H115" i="11"/>
  <c r="P115" i="11"/>
  <c r="N172" i="11"/>
  <c r="N184" i="11" s="1"/>
  <c r="F184" i="11"/>
  <c r="N151" i="11"/>
  <c r="L81" i="11"/>
  <c r="N62" i="11"/>
  <c r="L133" i="11"/>
  <c r="N133" i="11"/>
  <c r="L115" i="11"/>
  <c r="N81" i="11"/>
  <c r="H81" i="11"/>
  <c r="J100" i="11"/>
  <c r="L100" i="11"/>
  <c r="J115" i="11"/>
  <c r="P100" i="11"/>
  <c r="P170" i="11"/>
  <c r="P151" i="11"/>
  <c r="H44" i="11"/>
  <c r="T170" i="11"/>
  <c r="H100" i="11"/>
  <c r="N44" i="11"/>
  <c r="N170" i="11"/>
  <c r="J133" i="11"/>
  <c r="N115" i="11"/>
  <c r="N100" i="11"/>
  <c r="J81" i="11"/>
  <c r="N16" i="11"/>
  <c r="U53" i="11"/>
  <c r="AG53" i="11" s="1"/>
  <c r="U15" i="11"/>
  <c r="AG15" i="11" s="1"/>
  <c r="H172" i="11"/>
  <c r="H184" i="11" s="1"/>
  <c r="Y33" i="11"/>
  <c r="U163" i="11"/>
  <c r="AG163" i="11" s="1"/>
  <c r="U66" i="11"/>
  <c r="AG66" i="11" s="1"/>
  <c r="L172" i="11"/>
  <c r="L184" i="11" s="1"/>
  <c r="U89" i="11"/>
  <c r="AG89" i="11" s="1"/>
  <c r="U180" i="11"/>
  <c r="U168" i="11"/>
  <c r="AG168" i="11" s="1"/>
  <c r="U161" i="11"/>
  <c r="AG161" i="11" s="1"/>
  <c r="U175" i="11"/>
  <c r="U129" i="11"/>
  <c r="AG129" i="11" s="1"/>
  <c r="U110" i="11"/>
  <c r="J172" i="11"/>
  <c r="J184" i="11" s="1"/>
  <c r="P172" i="11"/>
  <c r="P184" i="11" s="1"/>
  <c r="U130" i="11"/>
  <c r="AG130" i="11" s="1"/>
  <c r="U59" i="11"/>
  <c r="AG59" i="11" s="1"/>
  <c r="Y10" i="11"/>
  <c r="U60" i="11"/>
  <c r="AG60" i="11" s="1"/>
  <c r="U143" i="11"/>
  <c r="U69" i="11"/>
  <c r="AG69" i="11" s="1"/>
  <c r="U32" i="11"/>
  <c r="AG32" i="11" s="1"/>
  <c r="L16" i="11"/>
  <c r="U74" i="11"/>
  <c r="AG74" i="11" s="1"/>
  <c r="U93" i="11"/>
  <c r="AG93" i="11" s="1"/>
  <c r="U169" i="11"/>
  <c r="AG169" i="11" s="1"/>
  <c r="U42" i="11"/>
  <c r="AG42" i="11" s="1"/>
  <c r="U65" i="11"/>
  <c r="AG65" i="11" s="1"/>
  <c r="U51" i="11"/>
  <c r="AG51" i="11" s="1"/>
  <c r="U167" i="11"/>
  <c r="AG167" i="11" s="1"/>
  <c r="U71" i="11"/>
  <c r="AG71" i="11" s="1"/>
  <c r="U41" i="11"/>
  <c r="Z177" i="11"/>
  <c r="U31" i="11"/>
  <c r="AG31" i="11" s="1"/>
  <c r="U14" i="11"/>
  <c r="AG14" i="11" s="1"/>
  <c r="U85" i="11"/>
  <c r="AG85" i="11" s="1"/>
  <c r="U181" i="11"/>
  <c r="AG181" i="11" s="1"/>
  <c r="U179" i="11"/>
  <c r="U128" i="11"/>
  <c r="AG128" i="11" s="1"/>
  <c r="U75" i="11"/>
  <c r="AG75" i="11" s="1"/>
  <c r="L170" i="11"/>
  <c r="Z149" i="11"/>
  <c r="U58" i="11"/>
  <c r="U49" i="11"/>
  <c r="AG49" i="11" s="1"/>
  <c r="Z48" i="11"/>
  <c r="U83" i="11"/>
  <c r="U144" i="11"/>
  <c r="AG144" i="11" s="1"/>
  <c r="U111" i="11"/>
  <c r="AG111" i="11" s="1"/>
  <c r="U55" i="11"/>
  <c r="AG55" i="11" s="1"/>
  <c r="T184" i="11"/>
  <c r="U52" i="11"/>
  <c r="AG52" i="11" s="1"/>
  <c r="U38" i="11"/>
  <c r="AG38" i="11" s="1"/>
  <c r="U162" i="11"/>
  <c r="AG162" i="11" s="1"/>
  <c r="J170" i="11"/>
  <c r="U121" i="11"/>
  <c r="U67" i="11"/>
  <c r="AG67" i="11" s="1"/>
  <c r="U80" i="11"/>
  <c r="AG80" i="11" s="1"/>
  <c r="U131" i="11"/>
  <c r="AG131" i="11" s="1"/>
  <c r="U76" i="11"/>
  <c r="AG76" i="11" s="1"/>
  <c r="U92" i="11"/>
  <c r="AG92" i="11" s="1"/>
  <c r="U88" i="11"/>
  <c r="AG88" i="11" s="1"/>
  <c r="U174" i="11"/>
  <c r="AG174" i="11" s="1"/>
  <c r="U84" i="11"/>
  <c r="P16" i="11"/>
  <c r="U47" i="11"/>
  <c r="AG47" i="11" s="1"/>
  <c r="U119" i="11"/>
  <c r="AG119" i="11" s="1"/>
  <c r="U127" i="11"/>
  <c r="H62" i="11"/>
  <c r="U46" i="11"/>
  <c r="U173" i="11"/>
  <c r="AG173" i="11" s="1"/>
  <c r="U182" i="11"/>
  <c r="AG182" i="11" s="1"/>
  <c r="U87" i="11"/>
  <c r="U73" i="11"/>
  <c r="AG73" i="11" s="1"/>
  <c r="L151" i="11"/>
  <c r="U120" i="11"/>
  <c r="U91" i="11"/>
  <c r="AG91" i="11" s="1"/>
  <c r="U86" i="11"/>
  <c r="AG86" i="11" s="1"/>
  <c r="U43" i="11"/>
  <c r="AG43" i="11" s="1"/>
  <c r="U166" i="11"/>
  <c r="AG166" i="11" s="1"/>
  <c r="U117" i="11"/>
  <c r="U112" i="11"/>
  <c r="AG112" i="11" s="1"/>
  <c r="U72" i="11"/>
  <c r="AG72" i="11" s="1"/>
  <c r="H170" i="11"/>
  <c r="U56" i="11"/>
  <c r="AG56" i="11" s="1"/>
  <c r="J62" i="11"/>
  <c r="U12" i="11"/>
  <c r="U64" i="11"/>
  <c r="U148" i="11"/>
  <c r="U61" i="11"/>
  <c r="AG61" i="11" s="1"/>
  <c r="U50" i="11"/>
  <c r="P21" i="11"/>
  <c r="U68" i="11"/>
  <c r="AG68" i="11" s="1"/>
  <c r="U77" i="11"/>
  <c r="AG77" i="11" s="1"/>
  <c r="Y215" i="11" l="1"/>
  <c r="U133" i="11"/>
  <c r="U81" i="11"/>
  <c r="AG148" i="11"/>
  <c r="U151" i="11"/>
  <c r="AG151" i="11" s="1"/>
  <c r="U16" i="11"/>
  <c r="U125" i="11"/>
  <c r="U44" i="11"/>
  <c r="AG44" i="11" s="1"/>
  <c r="U62" i="11"/>
  <c r="U115" i="11"/>
  <c r="AG115" i="11" s="1"/>
  <c r="U170" i="11"/>
  <c r="AG170" i="11" s="1"/>
  <c r="AG84" i="11"/>
  <c r="U100" i="11"/>
  <c r="AG100" i="11" s="1"/>
  <c r="AG179" i="11"/>
  <c r="AG21" i="11"/>
  <c r="AG50" i="11"/>
  <c r="F36" i="13"/>
  <c r="AG120" i="11"/>
  <c r="F65" i="13"/>
  <c r="F59" i="13"/>
  <c r="AG180" i="11"/>
  <c r="F103" i="13"/>
  <c r="AG87" i="11"/>
  <c r="AG121" i="11"/>
  <c r="F66" i="13"/>
  <c r="AG58" i="11"/>
  <c r="F37" i="13"/>
  <c r="AG13" i="11"/>
  <c r="AG175" i="11"/>
  <c r="AG64" i="11"/>
  <c r="AG81" i="11"/>
  <c r="AG117" i="11"/>
  <c r="AG12" i="11"/>
  <c r="AG16" i="11"/>
  <c r="AG18" i="11"/>
  <c r="AG46" i="11"/>
  <c r="AG62" i="11"/>
  <c r="AG127" i="11"/>
  <c r="AG143" i="11"/>
  <c r="AG83" i="11"/>
  <c r="AG160" i="11"/>
  <c r="AG41" i="11"/>
  <c r="AG110" i="11"/>
  <c r="Z61" i="11"/>
  <c r="Z86" i="11"/>
  <c r="Z91" i="11"/>
  <c r="Z88" i="11"/>
  <c r="Z77" i="11"/>
  <c r="Z80" i="11"/>
  <c r="Z162" i="11"/>
  <c r="Z55" i="11"/>
  <c r="Z76" i="11"/>
  <c r="Z181" i="11"/>
  <c r="Z15" i="11"/>
  <c r="Z167" i="11"/>
  <c r="Z169" i="11"/>
  <c r="Z74" i="11"/>
  <c r="Z69" i="11"/>
  <c r="Z59" i="11"/>
  <c r="Z110" i="11"/>
  <c r="Z175" i="11"/>
  <c r="Z89" i="11"/>
  <c r="Z68" i="11"/>
  <c r="Z50" i="11"/>
  <c r="Z56" i="11"/>
  <c r="Z112" i="11"/>
  <c r="F67" i="13"/>
  <c r="Z73" i="11"/>
  <c r="Z182" i="11"/>
  <c r="Z18" i="11"/>
  <c r="F73" i="13"/>
  <c r="Z67" i="11"/>
  <c r="Z121" i="11"/>
  <c r="Z111" i="11"/>
  <c r="Z14" i="11"/>
  <c r="Z71" i="11"/>
  <c r="Z93" i="11"/>
  <c r="Z130" i="11"/>
  <c r="Z168" i="11"/>
  <c r="Z87" i="11"/>
  <c r="Z47" i="11"/>
  <c r="F34" i="13"/>
  <c r="Z84" i="11"/>
  <c r="F98" i="13"/>
  <c r="Z38" i="11"/>
  <c r="Z128" i="11"/>
  <c r="Z179" i="11"/>
  <c r="F102" i="13"/>
  <c r="Z85" i="11"/>
  <c r="Z41" i="11"/>
  <c r="Z51" i="11"/>
  <c r="F39" i="13"/>
  <c r="Z42" i="11"/>
  <c r="Z143" i="11"/>
  <c r="F79" i="13"/>
  <c r="F63" i="13"/>
  <c r="Z161" i="11"/>
  <c r="F91" i="13"/>
  <c r="Z163" i="11"/>
  <c r="F92" i="13"/>
  <c r="Z53" i="11"/>
  <c r="F41" i="13"/>
  <c r="Z148" i="11"/>
  <c r="F81" i="13"/>
  <c r="Z72" i="11"/>
  <c r="F46" i="13"/>
  <c r="Z166" i="11"/>
  <c r="F93" i="13"/>
  <c r="F43" i="13"/>
  <c r="Z43" i="11"/>
  <c r="Z120" i="11"/>
  <c r="F33" i="13"/>
  <c r="Z119" i="11"/>
  <c r="F64" i="13"/>
  <c r="Z174" i="11"/>
  <c r="F97" i="13"/>
  <c r="Z52" i="11"/>
  <c r="F40" i="13"/>
  <c r="Z144" i="11"/>
  <c r="F80" i="13"/>
  <c r="Z83" i="11"/>
  <c r="Z49" i="11"/>
  <c r="F35" i="13"/>
  <c r="Z58" i="11"/>
  <c r="Z160" i="11"/>
  <c r="F90" i="13"/>
  <c r="Z13" i="11"/>
  <c r="Z65" i="11"/>
  <c r="F44" i="13"/>
  <c r="Z60" i="11"/>
  <c r="F38" i="13"/>
  <c r="Z129" i="11"/>
  <c r="F72" i="13"/>
  <c r="Z180" i="11"/>
  <c r="Z66" i="11"/>
  <c r="F45" i="13"/>
  <c r="Z31" i="11"/>
  <c r="Z32" i="11"/>
  <c r="Z131" i="11"/>
  <c r="U172" i="11"/>
  <c r="U184" i="11" s="1"/>
  <c r="Z75" i="11"/>
  <c r="Z173" i="11"/>
  <c r="Z127" i="11"/>
  <c r="Z64" i="11"/>
  <c r="Z12" i="11"/>
  <c r="Z117" i="11"/>
  <c r="Z46" i="11"/>
  <c r="F10" i="13" l="1"/>
  <c r="AG125" i="11"/>
  <c r="AG133" i="11"/>
  <c r="F49" i="13"/>
  <c r="F11" i="13"/>
  <c r="F51" i="13"/>
  <c r="F48" i="13"/>
  <c r="V21" i="11"/>
  <c r="O72" i="13"/>
  <c r="O38" i="13"/>
  <c r="O44" i="13"/>
  <c r="O90" i="13"/>
  <c r="F13" i="13"/>
  <c r="O93" i="13"/>
  <c r="O46" i="13"/>
  <c r="O81" i="13"/>
  <c r="O41" i="13"/>
  <c r="O92" i="13"/>
  <c r="O91" i="13"/>
  <c r="O63" i="13"/>
  <c r="O67" i="13"/>
  <c r="F96" i="13"/>
  <c r="F23" i="13"/>
  <c r="F22" i="13"/>
  <c r="O45" i="13"/>
  <c r="O35" i="13"/>
  <c r="O48" i="13"/>
  <c r="O80" i="13"/>
  <c r="O40" i="13"/>
  <c r="O97" i="13"/>
  <c r="O64" i="13"/>
  <c r="O33" i="13"/>
  <c r="O43" i="13"/>
  <c r="O79" i="13"/>
  <c r="O39" i="13"/>
  <c r="O102" i="13"/>
  <c r="O98" i="13"/>
  <c r="O49" i="13"/>
  <c r="O34" i="13"/>
  <c r="F62" i="13"/>
  <c r="O73" i="13"/>
  <c r="O65" i="13"/>
  <c r="F101" i="13"/>
  <c r="O11" i="13"/>
  <c r="F14" i="13"/>
  <c r="O37" i="13"/>
  <c r="O66" i="13"/>
  <c r="O36" i="13"/>
  <c r="O103" i="13"/>
  <c r="O59" i="13"/>
  <c r="AG172" i="11"/>
  <c r="V81" i="11"/>
  <c r="V62" i="11"/>
  <c r="Z115" i="11"/>
  <c r="V16" i="11"/>
  <c r="V44" i="11"/>
  <c r="Z133" i="11"/>
  <c r="V170" i="11"/>
  <c r="V100" i="11"/>
  <c r="Z100" i="11"/>
  <c r="V151" i="11"/>
  <c r="Z21" i="11"/>
  <c r="Z158" i="11"/>
  <c r="V158" i="11"/>
  <c r="V133" i="11"/>
  <c r="Z172" i="11"/>
  <c r="F95" i="13"/>
  <c r="Z141" i="11"/>
  <c r="Z170" i="11"/>
  <c r="Z62" i="11"/>
  <c r="Z44" i="11"/>
  <c r="Z151" i="11"/>
  <c r="Z16" i="11"/>
  <c r="Z81" i="11"/>
  <c r="E98" i="13" l="1"/>
  <c r="E79" i="13"/>
  <c r="E67" i="13"/>
  <c r="E63" i="13"/>
  <c r="E59" i="13"/>
  <c r="E103" i="13"/>
  <c r="E36" i="13"/>
  <c r="E66" i="13"/>
  <c r="E37" i="13"/>
  <c r="E11" i="13"/>
  <c r="E65" i="13"/>
  <c r="E73" i="13"/>
  <c r="E34" i="13"/>
  <c r="E49" i="13"/>
  <c r="E43" i="13"/>
  <c r="O95" i="13"/>
  <c r="O14" i="13"/>
  <c r="O101" i="13"/>
  <c r="O62" i="13"/>
  <c r="E102" i="13"/>
  <c r="E39" i="13"/>
  <c r="E33" i="13"/>
  <c r="E64" i="13"/>
  <c r="E97" i="13"/>
  <c r="E40" i="13"/>
  <c r="E80" i="13"/>
  <c r="E48" i="13"/>
  <c r="E35" i="13"/>
  <c r="E45" i="13"/>
  <c r="O22" i="13"/>
  <c r="O23" i="13"/>
  <c r="O96" i="13"/>
  <c r="E91" i="13"/>
  <c r="E92" i="13"/>
  <c r="E41" i="13"/>
  <c r="E81" i="13"/>
  <c r="E46" i="13"/>
  <c r="E93" i="13"/>
  <c r="O13" i="13"/>
  <c r="E90" i="13"/>
  <c r="E44" i="13"/>
  <c r="E38" i="13"/>
  <c r="E72" i="13"/>
  <c r="AG184" i="11"/>
  <c r="Z184" i="11"/>
  <c r="V184" i="11"/>
  <c r="E13" i="13" l="1"/>
  <c r="E96" i="13"/>
  <c r="E23" i="13"/>
  <c r="E22" i="13"/>
  <c r="E62" i="13"/>
  <c r="E101" i="13"/>
  <c r="E14" i="13"/>
  <c r="E95" i="13"/>
  <c r="O10" i="13"/>
  <c r="E10" i="13"/>
  <c r="O51" i="13"/>
  <c r="E51" i="13"/>
  <c r="I70" i="13" l="1"/>
  <c r="P70" i="13" s="1"/>
  <c r="Q70" i="13" s="1"/>
  <c r="F70" i="13" l="1"/>
  <c r="I74" i="13"/>
  <c r="P74" i="13" s="1"/>
  <c r="Q74" i="13" s="1"/>
  <c r="I71" i="13"/>
  <c r="P71" i="13" s="1"/>
  <c r="Q71" i="13" s="1"/>
  <c r="I27" i="13"/>
  <c r="P27" i="13" s="1"/>
  <c r="Q27" i="13" s="1"/>
  <c r="O70" i="13"/>
  <c r="I25" i="13"/>
  <c r="P25" i="13" s="1"/>
  <c r="Q25" i="13" s="1"/>
  <c r="F27" i="13" l="1"/>
  <c r="F71" i="13"/>
  <c r="F74" i="13"/>
  <c r="E70" i="13"/>
  <c r="O27" i="13"/>
  <c r="O71" i="13"/>
  <c r="O74" i="13"/>
  <c r="E74" i="13" l="1"/>
  <c r="E71" i="13"/>
  <c r="E27" i="13"/>
  <c r="V115" i="11"/>
  <c r="C84" i="8" l="1"/>
  <c r="C83" i="8"/>
  <c r="G80" i="8"/>
  <c r="L17" i="8"/>
  <c r="C86" i="8" s="1"/>
  <c r="H79" i="8"/>
  <c r="L79" i="8" s="1"/>
  <c r="K78" i="8"/>
  <c r="O78" i="8" s="1"/>
  <c r="J77" i="8"/>
  <c r="N77" i="8" s="1"/>
  <c r="I76" i="8"/>
  <c r="M76" i="8" s="1"/>
  <c r="H75" i="8"/>
  <c r="L75" i="8" s="1"/>
  <c r="K74" i="8"/>
  <c r="O74" i="8" s="1"/>
  <c r="J73" i="8"/>
  <c r="N73" i="8" s="1"/>
  <c r="I72" i="8"/>
  <c r="M72" i="8" s="1"/>
  <c r="H71" i="8"/>
  <c r="L71" i="8" s="1"/>
  <c r="K70" i="8"/>
  <c r="O70" i="8" s="1"/>
  <c r="J69" i="8"/>
  <c r="N69" i="8" s="1"/>
  <c r="I68" i="8"/>
  <c r="M68" i="8" s="1"/>
  <c r="H67" i="8"/>
  <c r="L67" i="8" s="1"/>
  <c r="K66" i="8"/>
  <c r="O66" i="8" s="1"/>
  <c r="J65" i="8"/>
  <c r="N65" i="8" s="1"/>
  <c r="I64" i="8"/>
  <c r="M64" i="8" s="1"/>
  <c r="H63" i="8"/>
  <c r="L63" i="8" s="1"/>
  <c r="K62" i="8"/>
  <c r="O62" i="8" s="1"/>
  <c r="J61" i="8"/>
  <c r="N61" i="8" s="1"/>
  <c r="I60" i="8"/>
  <c r="M60" i="8" s="1"/>
  <c r="H59" i="8"/>
  <c r="L59" i="8" s="1"/>
  <c r="K58" i="8"/>
  <c r="O58" i="8" s="1"/>
  <c r="J57" i="8"/>
  <c r="N57" i="8" s="1"/>
  <c r="I56" i="8"/>
  <c r="M56" i="8" s="1"/>
  <c r="H55" i="8"/>
  <c r="L55" i="8" s="1"/>
  <c r="K54" i="8"/>
  <c r="O54" i="8" s="1"/>
  <c r="J53" i="8"/>
  <c r="N53" i="8" s="1"/>
  <c r="I52" i="8"/>
  <c r="M52" i="8" s="1"/>
  <c r="H51" i="8"/>
  <c r="L51" i="8" s="1"/>
  <c r="K50" i="8"/>
  <c r="O50" i="8" s="1"/>
  <c r="J49" i="8"/>
  <c r="N49" i="8" s="1"/>
  <c r="I48" i="8"/>
  <c r="M48" i="8" s="1"/>
  <c r="H47" i="8"/>
  <c r="L47" i="8" s="1"/>
  <c r="K46" i="8"/>
  <c r="O46" i="8" s="1"/>
  <c r="J45" i="8"/>
  <c r="N45" i="8" s="1"/>
  <c r="I44" i="8"/>
  <c r="M44" i="8" s="1"/>
  <c r="H43" i="8"/>
  <c r="L43" i="8" s="1"/>
  <c r="K42" i="8"/>
  <c r="O42" i="8" s="1"/>
  <c r="J41" i="8"/>
  <c r="N41" i="8" s="1"/>
  <c r="I40" i="8"/>
  <c r="M40" i="8" s="1"/>
  <c r="H39" i="8"/>
  <c r="L39" i="8" s="1"/>
  <c r="K38" i="8"/>
  <c r="O38" i="8" s="1"/>
  <c r="J37" i="8"/>
  <c r="N37" i="8" s="1"/>
  <c r="I36" i="8"/>
  <c r="M36" i="8" s="1"/>
  <c r="H35" i="8"/>
  <c r="L35" i="8" s="1"/>
  <c r="K34" i="8"/>
  <c r="O34" i="8" s="1"/>
  <c r="J33" i="8"/>
  <c r="N33" i="8" s="1"/>
  <c r="I32" i="8"/>
  <c r="M32" i="8" s="1"/>
  <c r="H31" i="8"/>
  <c r="L31" i="8" s="1"/>
  <c r="K30" i="8"/>
  <c r="O30" i="8" s="1"/>
  <c r="J29" i="8"/>
  <c r="N29" i="8" s="1"/>
  <c r="I28" i="8"/>
  <c r="M28" i="8" s="1"/>
  <c r="H27" i="8"/>
  <c r="L27" i="8" s="1"/>
  <c r="K26" i="8"/>
  <c r="O26" i="8" s="1"/>
  <c r="J25" i="8"/>
  <c r="N25" i="8" s="1"/>
  <c r="I24" i="8"/>
  <c r="M24" i="8" s="1"/>
  <c r="H23" i="8"/>
  <c r="L23" i="8" s="1"/>
  <c r="K22" i="8"/>
  <c r="O22" i="8" s="1"/>
  <c r="J21" i="8"/>
  <c r="N21" i="8" s="1"/>
  <c r="I20" i="8"/>
  <c r="M20" i="8" s="1"/>
  <c r="H19" i="8"/>
  <c r="L19" i="8" s="1"/>
  <c r="A19" i="8"/>
  <c r="B20" i="8"/>
  <c r="A20" i="8" s="1"/>
  <c r="D16" i="8"/>
  <c r="O80" i="8" l="1"/>
  <c r="C87" i="8"/>
  <c r="B21" i="8"/>
  <c r="K80" i="8"/>
  <c r="C88" i="8" l="1"/>
  <c r="B22" i="8"/>
  <c r="A21" i="8"/>
  <c r="J31" i="13"/>
  <c r="I31" i="13"/>
  <c r="I29" i="13"/>
  <c r="P29" i="13" s="1"/>
  <c r="Q29" i="13" s="1"/>
  <c r="P31" i="13" l="1"/>
  <c r="Q31" i="13" s="1"/>
  <c r="F29" i="13"/>
  <c r="F31" i="13"/>
  <c r="O31" i="13" s="1"/>
  <c r="O29" i="13"/>
  <c r="F5" i="11"/>
  <c r="F8" i="11"/>
  <c r="H8" i="11" s="1"/>
  <c r="F9" i="11"/>
  <c r="F35" i="11"/>
  <c r="F39" i="11" s="1"/>
  <c r="B23" i="8"/>
  <c r="A22" i="8"/>
  <c r="E31" i="13" l="1"/>
  <c r="I30" i="13"/>
  <c r="P30" i="13" s="1"/>
  <c r="Q30" i="13" s="1"/>
  <c r="E29" i="13"/>
  <c r="H5" i="11"/>
  <c r="F10" i="11"/>
  <c r="L5" i="11"/>
  <c r="P5" i="11"/>
  <c r="J5" i="11"/>
  <c r="N5" i="11"/>
  <c r="AF39" i="11"/>
  <c r="L8" i="11"/>
  <c r="P8" i="11"/>
  <c r="N8" i="11"/>
  <c r="J8" i="11"/>
  <c r="H35" i="11"/>
  <c r="H39" i="11" s="1"/>
  <c r="L35" i="11"/>
  <c r="L39" i="11" s="1"/>
  <c r="P35" i="11"/>
  <c r="J35" i="11"/>
  <c r="J39" i="11" s="1"/>
  <c r="N35" i="11"/>
  <c r="N39" i="11" s="1"/>
  <c r="J9" i="11"/>
  <c r="N9" i="11"/>
  <c r="H9" i="11"/>
  <c r="L9" i="11"/>
  <c r="P9" i="11"/>
  <c r="AF10" i="11"/>
  <c r="B24" i="8"/>
  <c r="A23" i="8"/>
  <c r="F30" i="13" l="1"/>
  <c r="O30" i="13"/>
  <c r="K50" i="13"/>
  <c r="P50" i="13" s="1"/>
  <c r="Q50" i="13" s="1"/>
  <c r="J10" i="11"/>
  <c r="L10" i="11"/>
  <c r="N10" i="11"/>
  <c r="H10" i="11"/>
  <c r="U9" i="11"/>
  <c r="AG9" i="11" s="1"/>
  <c r="H8" i="13" s="1"/>
  <c r="U5" i="11"/>
  <c r="U8" i="11"/>
  <c r="AG8" i="11" s="1"/>
  <c r="H7" i="13" s="1"/>
  <c r="U35" i="11"/>
  <c r="U39" i="11" s="1"/>
  <c r="F28" i="11"/>
  <c r="F33" i="11" s="1"/>
  <c r="P10" i="11"/>
  <c r="B25" i="8"/>
  <c r="A24" i="8"/>
  <c r="U10" i="11" l="1"/>
  <c r="AG10" i="11" s="1"/>
  <c r="F50" i="13"/>
  <c r="E30" i="13"/>
  <c r="AG5" i="11"/>
  <c r="H4" i="13" s="1"/>
  <c r="AG35" i="11"/>
  <c r="F25" i="13"/>
  <c r="Z29" i="11"/>
  <c r="Z30" i="11"/>
  <c r="L28" i="11"/>
  <c r="L33" i="11" s="1"/>
  <c r="N28" i="11"/>
  <c r="N33" i="11" s="1"/>
  <c r="P28" i="11"/>
  <c r="P33" i="11" s="1"/>
  <c r="H28" i="11"/>
  <c r="H33" i="11" s="1"/>
  <c r="J28" i="11"/>
  <c r="J33" i="11" s="1"/>
  <c r="AF33" i="11"/>
  <c r="Z35" i="11"/>
  <c r="B26" i="8"/>
  <c r="A25" i="8"/>
  <c r="F7" i="13" l="1"/>
  <c r="O7" i="13"/>
  <c r="O25" i="13"/>
  <c r="F4" i="13"/>
  <c r="O50" i="13"/>
  <c r="E50" i="13"/>
  <c r="AG39" i="11"/>
  <c r="Z10" i="11"/>
  <c r="V39" i="11"/>
  <c r="V10" i="11"/>
  <c r="Z39" i="11"/>
  <c r="U28" i="11"/>
  <c r="U33" i="11" s="1"/>
  <c r="U215" i="11" s="1"/>
  <c r="B27" i="8"/>
  <c r="A26" i="8"/>
  <c r="F8" i="13" l="1"/>
  <c r="E8" i="13" s="1"/>
  <c r="Q8" i="13"/>
  <c r="Q122" i="13" s="1"/>
  <c r="E25" i="13"/>
  <c r="E7" i="13"/>
  <c r="O8" i="13"/>
  <c r="AG28" i="11"/>
  <c r="U216" i="11"/>
  <c r="F19" i="13"/>
  <c r="Z28" i="11"/>
  <c r="B28" i="8"/>
  <c r="A27" i="8"/>
  <c r="R122" i="13" l="1"/>
  <c r="R123" i="13" s="1"/>
  <c r="Q123" i="13"/>
  <c r="O19" i="13"/>
  <c r="AG33" i="11"/>
  <c r="V33" i="11"/>
  <c r="Z33" i="11"/>
  <c r="B29" i="8"/>
  <c r="A28" i="8"/>
  <c r="AG215" i="11" l="1"/>
  <c r="E19" i="13"/>
  <c r="B30" i="8"/>
  <c r="A29" i="8"/>
  <c r="B31" i="8" l="1"/>
  <c r="A30" i="8"/>
  <c r="B32" i="8" l="1"/>
  <c r="A31" i="8"/>
  <c r="B33" i="8" l="1"/>
  <c r="A32" i="8"/>
  <c r="B34" i="8" l="1"/>
  <c r="A33" i="8"/>
  <c r="B35" i="8" l="1"/>
  <c r="A34" i="8"/>
  <c r="B36" i="8" l="1"/>
  <c r="A35" i="8"/>
  <c r="B37" i="8" l="1"/>
  <c r="A36" i="8"/>
  <c r="B38" i="8" l="1"/>
  <c r="A37" i="8"/>
  <c r="B39" i="8" l="1"/>
  <c r="A38" i="8"/>
  <c r="B40" i="8" l="1"/>
  <c r="A39" i="8"/>
  <c r="B41" i="8" l="1"/>
  <c r="A40" i="8"/>
  <c r="B42" i="8" l="1"/>
  <c r="A41" i="8"/>
  <c r="B43" i="8" l="1"/>
  <c r="A42" i="8"/>
  <c r="B44" i="8" l="1"/>
  <c r="A43" i="8"/>
  <c r="B45" i="8" l="1"/>
  <c r="A44" i="8"/>
  <c r="B46" i="8" l="1"/>
  <c r="A45" i="8"/>
  <c r="B47" i="8" l="1"/>
  <c r="A46" i="8"/>
  <c r="B48" i="8" l="1"/>
  <c r="A47" i="8"/>
  <c r="B49" i="8" l="1"/>
  <c r="A48" i="8"/>
  <c r="B50" i="8" l="1"/>
  <c r="A49" i="8"/>
  <c r="B51" i="8" l="1"/>
  <c r="A50" i="8"/>
  <c r="B52" i="8" l="1"/>
  <c r="A51" i="8"/>
  <c r="B53" i="8" l="1"/>
  <c r="A52" i="8"/>
  <c r="B54" i="8" l="1"/>
  <c r="A53" i="8"/>
  <c r="B55" i="8" l="1"/>
  <c r="A54" i="8"/>
  <c r="B56" i="8" l="1"/>
  <c r="A55" i="8"/>
  <c r="B57" i="8" l="1"/>
  <c r="A56" i="8"/>
  <c r="B58" i="8" l="1"/>
  <c r="A57" i="8"/>
  <c r="B59" i="8" l="1"/>
  <c r="A58" i="8"/>
  <c r="B60" i="8" l="1"/>
  <c r="A59" i="8"/>
  <c r="B61" i="8" l="1"/>
  <c r="A60" i="8"/>
  <c r="B62" i="8" l="1"/>
  <c r="A61" i="8"/>
  <c r="B63" i="8" l="1"/>
  <c r="A62" i="8"/>
  <c r="B64" i="8" l="1"/>
  <c r="A63" i="8"/>
  <c r="B65" i="8" l="1"/>
  <c r="A64" i="8"/>
  <c r="B66" i="8" l="1"/>
  <c r="A65" i="8"/>
  <c r="B67" i="8" l="1"/>
  <c r="A66" i="8"/>
  <c r="B68" i="8" l="1"/>
  <c r="A67" i="8"/>
  <c r="B69" i="8" l="1"/>
  <c r="A68" i="8"/>
  <c r="B70" i="8" l="1"/>
  <c r="A69" i="8"/>
  <c r="B71" i="8" l="1"/>
  <c r="A70" i="8"/>
  <c r="B72" i="8" l="1"/>
  <c r="A71" i="8"/>
  <c r="B73" i="8" l="1"/>
  <c r="A72" i="8"/>
  <c r="B74" i="8" l="1"/>
  <c r="A73" i="8"/>
  <c r="B75" i="8" l="1"/>
  <c r="A74" i="8"/>
  <c r="B76" i="8" l="1"/>
  <c r="A75" i="8"/>
  <c r="B77" i="8" l="1"/>
  <c r="A76" i="8"/>
  <c r="B78" i="8" l="1"/>
  <c r="A77" i="8"/>
  <c r="B79" i="8" l="1"/>
  <c r="A79" i="8" s="1"/>
  <c r="A78" i="8"/>
  <c r="C57" i="1" l="1"/>
  <c r="E57" i="1" s="1"/>
  <c r="Z125" i="11" l="1"/>
  <c r="Z215" i="11" s="1"/>
  <c r="V125" i="11"/>
  <c r="V215" i="11" s="1"/>
  <c r="V216" i="11" l="1"/>
  <c r="C58" i="1" l="1"/>
  <c r="E58" i="1" l="1"/>
  <c r="C59" i="1" l="1"/>
  <c r="E59" i="1" s="1"/>
  <c r="AF100" i="11" l="1"/>
  <c r="AF115" i="11"/>
  <c r="F125" i="11" l="1"/>
  <c r="F215" i="11" s="1"/>
  <c r="N125" i="11"/>
  <c r="N215" i="11" s="1"/>
  <c r="J125" i="11"/>
  <c r="J215" i="11" s="1"/>
  <c r="H125" i="11"/>
  <c r="H215" i="11" s="1"/>
  <c r="L125" i="11"/>
  <c r="L215" i="11" s="1"/>
  <c r="P125" i="11"/>
  <c r="P215" i="11" s="1"/>
  <c r="E125" i="11"/>
  <c r="E215" i="11" s="1"/>
  <c r="AF125" i="11" l="1"/>
  <c r="AF215" i="11" s="1"/>
  <c r="T215" i="11"/>
  <c r="T125" i="11"/>
  <c r="R125" i="11"/>
  <c r="R215" i="11"/>
</calcChain>
</file>

<file path=xl/sharedStrings.xml><?xml version="1.0" encoding="utf-8"?>
<sst xmlns="http://schemas.openxmlformats.org/spreadsheetml/2006/main" count="941" uniqueCount="388">
  <si>
    <t>при Министерстве юстиции Российской Федерации"</t>
  </si>
  <si>
    <t>ШТАТНОЕ     РАСПИСАНИЕ</t>
  </si>
  <si>
    <t>Номер документа</t>
  </si>
  <si>
    <t>Дата</t>
  </si>
  <si>
    <t xml:space="preserve">                                   "УТВЕРЖДАЮ"</t>
  </si>
  <si>
    <t>№№</t>
  </si>
  <si>
    <t>СТРУКТУРНОЕ ПОДРАЗДЕЛЕНИЕ</t>
  </si>
  <si>
    <t>Кол-во штатных единиц</t>
  </si>
  <si>
    <t>Устан. 
должн. оклад</t>
  </si>
  <si>
    <t>Фонд оплаты 
труда в месяц</t>
  </si>
  <si>
    <t>Выплаты стимулирующего характера</t>
  </si>
  <si>
    <t>доплата за работу в ночное время</t>
  </si>
  <si>
    <t>доплата за работу в праздничные дни</t>
  </si>
  <si>
    <t>НАИМЕНОВАНИЕ ДОЛЖНОСТИ</t>
  </si>
  <si>
    <t>1. Администрация</t>
  </si>
  <si>
    <t xml:space="preserve">Директор </t>
  </si>
  <si>
    <t>ИТОГО</t>
  </si>
  <si>
    <t>Бухгалтер</t>
  </si>
  <si>
    <t>Итого</t>
  </si>
  <si>
    <t>Начальник отделения</t>
  </si>
  <si>
    <t>Экономист</t>
  </si>
  <si>
    <t>Начальник отдела</t>
  </si>
  <si>
    <t>Ведущий юрисконсульт</t>
  </si>
  <si>
    <t>Юрисконсульт</t>
  </si>
  <si>
    <t xml:space="preserve">Специалист по кадрам </t>
  </si>
  <si>
    <t>Заместитель начальника отдела</t>
  </si>
  <si>
    <t>Редактор</t>
  </si>
  <si>
    <t xml:space="preserve">Итого </t>
  </si>
  <si>
    <t>Администратор вычислительной сети</t>
  </si>
  <si>
    <t xml:space="preserve">Начальник отдела </t>
  </si>
  <si>
    <t>Старший научный сотрудник</t>
  </si>
  <si>
    <t>Инженер-электроник</t>
  </si>
  <si>
    <t>Дизайнер</t>
  </si>
  <si>
    <t>Инженер</t>
  </si>
  <si>
    <t>Специалист по охране труда</t>
  </si>
  <si>
    <t>секретка</t>
  </si>
  <si>
    <t xml:space="preserve">ИТОГО </t>
  </si>
  <si>
    <t>Кол-во</t>
  </si>
  <si>
    <t>штат. единиц</t>
  </si>
  <si>
    <t>количество месяцев</t>
  </si>
  <si>
    <t xml:space="preserve">Заместитель главного бухгалтера - начальник отделения </t>
  </si>
  <si>
    <t xml:space="preserve">Бухгалтер </t>
  </si>
  <si>
    <t xml:space="preserve">Начальник отделения </t>
  </si>
  <si>
    <t xml:space="preserve">Экономист </t>
  </si>
  <si>
    <t xml:space="preserve">Ведущий юрисконсульт </t>
  </si>
  <si>
    <t xml:space="preserve">Юрисконсульт </t>
  </si>
  <si>
    <t xml:space="preserve">Заместитель начальника отдела </t>
  </si>
  <si>
    <t xml:space="preserve">Редактор </t>
  </si>
  <si>
    <t xml:space="preserve">Администратор вычислительной сети </t>
  </si>
  <si>
    <t xml:space="preserve">Инженер-электроник </t>
  </si>
  <si>
    <t xml:space="preserve">Дизайнер </t>
  </si>
  <si>
    <t xml:space="preserve">Специалист по охране труда </t>
  </si>
  <si>
    <t>Среднемес.</t>
  </si>
  <si>
    <t>Расчет доплаты за работу в ночное время и праздничные дни</t>
  </si>
  <si>
    <t>Среднегодовая часовая ставка работника</t>
  </si>
  <si>
    <t>Доплата, установленная в процентах от часовой ставки работника</t>
  </si>
  <si>
    <t>Итого размер доплаты</t>
  </si>
  <si>
    <t>Кол-во дней в году</t>
  </si>
  <si>
    <t>кол-во часов в ночное время (с 22-00 до 06-00)</t>
  </si>
  <si>
    <t xml:space="preserve">Кол-во работников </t>
  </si>
  <si>
    <t>Устан. должн. оклад</t>
  </si>
  <si>
    <t>Среднегодовое количество часов в месяц</t>
  </si>
  <si>
    <t>2. расчет доплаты за работу в праздничные дни</t>
  </si>
  <si>
    <t xml:space="preserve">Кол-во работников в смену </t>
  </si>
  <si>
    <t>Заместитель  начальника отдела</t>
  </si>
  <si>
    <t>Секретарь руководителя</t>
  </si>
  <si>
    <t>Благовещенский</t>
  </si>
  <si>
    <t>Комиссаров Д.А.</t>
  </si>
  <si>
    <t>Захлестина Ю.А.</t>
  </si>
  <si>
    <t>надбавка за ученую степень</t>
  </si>
  <si>
    <t>Надбавка за непрерывный стаж работы 5%-50%</t>
  </si>
  <si>
    <t>Троян</t>
  </si>
  <si>
    <t>Инженер-электрик</t>
  </si>
  <si>
    <t>Специалист по закупкам</t>
  </si>
  <si>
    <t>Документовед</t>
  </si>
  <si>
    <t>Делопроизводитель</t>
  </si>
  <si>
    <t>Специалист по мобилизационой работе</t>
  </si>
  <si>
    <t>Юрисконсульт I категории</t>
  </si>
  <si>
    <t>Специалист по дизайну графических и пользовательских интерфейсов</t>
  </si>
  <si>
    <t>Инженер по организации эксплуатации и ремонту зданий и сооружений</t>
  </si>
  <si>
    <t>Специалист по мобилизационной работе</t>
  </si>
  <si>
    <t>Юрисконсульт II категории</t>
  </si>
  <si>
    <t>Водитель автомобиля</t>
  </si>
  <si>
    <t>график дежурств</t>
  </si>
  <si>
    <t>Админ 1</t>
  </si>
  <si>
    <t>Админ 2</t>
  </si>
  <si>
    <t>Админ 3</t>
  </si>
  <si>
    <t>Админ 4</t>
  </si>
  <si>
    <t>Админ 1 0,5</t>
  </si>
  <si>
    <t>Админ 2 0,5</t>
  </si>
  <si>
    <t>Админ 3 0,5</t>
  </si>
  <si>
    <t>Админ 4 0,5</t>
  </si>
  <si>
    <t>Итого ставок</t>
  </si>
  <si>
    <t>Количество ночных часов</t>
  </si>
  <si>
    <t>Сумма компенсации за отработку в ночное время</t>
  </si>
  <si>
    <t>Количество смен</t>
  </si>
  <si>
    <t>После нового штатного расписания</t>
  </si>
  <si>
    <t>До нового штатного расписания</t>
  </si>
  <si>
    <t>Количество дней в 10 месяцах</t>
  </si>
  <si>
    <t>Количество работников</t>
  </si>
  <si>
    <t>Ставка</t>
  </si>
  <si>
    <t>Сумма компенсаций за ночную смену</t>
  </si>
  <si>
    <t>Количестов часов в ночной смене</t>
  </si>
  <si>
    <t>Итого размер компенсации за работу в ночную смену составит</t>
  </si>
  <si>
    <t>Количество праздничых дней в году</t>
  </si>
  <si>
    <t>Редактор I категории</t>
  </si>
  <si>
    <t>Редактор II категории</t>
  </si>
  <si>
    <t>Рабочий по комплексному обслуживанию и ремонту зданий</t>
  </si>
  <si>
    <t>Выплаты компенсационного характера</t>
  </si>
  <si>
    <t xml:space="preserve">Надбавка за стаж работы в структурных подразделениях по защите государственной тайны
</t>
  </si>
  <si>
    <t>Внутр.совм. Лейбин, Девликанов</t>
  </si>
  <si>
    <t>Внутр.совм. Дрозд</t>
  </si>
  <si>
    <t>Программист I категории</t>
  </si>
  <si>
    <t>Программист II категории</t>
  </si>
  <si>
    <t>Инженер-электроник I категории</t>
  </si>
  <si>
    <t>Специалист второй линии технической поддержки</t>
  </si>
  <si>
    <t>(Домнич 0,5 ст.)</t>
  </si>
  <si>
    <t>премия 164,9%</t>
  </si>
  <si>
    <t>надбавка за работу со сведениями, составляющими государствен-       ную тайну</t>
  </si>
  <si>
    <t>Специалист по защите информации I категории</t>
  </si>
  <si>
    <t>Специалист по защите информации II категории</t>
  </si>
  <si>
    <t>Специалист по защите информации II  категории</t>
  </si>
  <si>
    <t>Оклад</t>
  </si>
  <si>
    <t>Наименование показателя</t>
  </si>
  <si>
    <t>вакант</t>
  </si>
  <si>
    <t>Цай А.А.</t>
  </si>
  <si>
    <t>(Васин 0,25)</t>
  </si>
  <si>
    <t>(Комягин 0,25)</t>
  </si>
  <si>
    <t xml:space="preserve">2. Отдел бухгалтерского учета
 и отчетности </t>
  </si>
  <si>
    <t>Заместитель начальника отдела - заместитель главного бухгалтера</t>
  </si>
  <si>
    <t>Главный бухгалтер - начальник отдела бухгалтерского учета и отчетности</t>
  </si>
  <si>
    <t xml:space="preserve">Павленко А.Е. </t>
  </si>
  <si>
    <t xml:space="preserve"> </t>
  </si>
  <si>
    <t xml:space="preserve">Начальник отдела  планово-экономической работы и организации закупок </t>
  </si>
  <si>
    <t>Начальник отделения правовой и кадровой работы</t>
  </si>
  <si>
    <t>Заместитель начальника отдела - ведущий программист</t>
  </si>
  <si>
    <t>Первый заместитель директора</t>
  </si>
  <si>
    <t xml:space="preserve">Заместитель директора по развитию правовых информационных систем и правовому просвещению
</t>
  </si>
  <si>
    <t xml:space="preserve">Заместитель директора по экономике </t>
  </si>
  <si>
    <t>Старший администратор вычислительной сети</t>
  </si>
  <si>
    <t>Специалист первой линии технической поддержки</t>
  </si>
  <si>
    <t>Технический писатель</t>
  </si>
  <si>
    <t>Специалист по учебно-методической работе</t>
  </si>
  <si>
    <t xml:space="preserve">Старший дминистратор вычислительной сети </t>
  </si>
  <si>
    <t xml:space="preserve">Шукшина Н.В. </t>
  </si>
  <si>
    <t>Атагимова</t>
  </si>
  <si>
    <t>Рыбакова</t>
  </si>
  <si>
    <t>Чекмарев</t>
  </si>
  <si>
    <t>Павленко А.П.</t>
  </si>
  <si>
    <t>Сергин</t>
  </si>
  <si>
    <t>Ведущий аналитик</t>
  </si>
  <si>
    <t xml:space="preserve">Главный бухгалтер - начальника отдела бухгалтерского учета и отчетности </t>
  </si>
  <si>
    <t>Количество часов планируемых на работу в ночное время в 2019 году</t>
  </si>
  <si>
    <t xml:space="preserve">1. расчет доплаты за работу в ночное время для </t>
  </si>
  <si>
    <t>Норма рабочего времени в 2019 году</t>
  </si>
  <si>
    <t>Размер доплаты среднемесячный</t>
  </si>
  <si>
    <t>Максимальный размер премии директора ФБУ НЦПИ при Минюсте России (с учетом приказа Минюста от 23.05.2017 №87)</t>
  </si>
  <si>
    <t>КФО 4</t>
  </si>
  <si>
    <t>КФО 2</t>
  </si>
  <si>
    <t>выслуга</t>
  </si>
  <si>
    <t>итого</t>
  </si>
  <si>
    <t>Системный аналитик</t>
  </si>
  <si>
    <t>Специалист по информационным ресурсам</t>
  </si>
  <si>
    <t>Тарифная ставка (оклад)</t>
  </si>
  <si>
    <t xml:space="preserve">Тарифная ставка (оклад всего в месяц)
</t>
  </si>
  <si>
    <t>премиальная выплата</t>
  </si>
  <si>
    <t>Должность (специальность, профессия), разряд, класс, (категория) квалификация</t>
  </si>
  <si>
    <t>Надбавки</t>
  </si>
  <si>
    <t xml:space="preserve">с месячным фондом заработной платы </t>
  </si>
  <si>
    <t>Всего в месяц, руб.</t>
  </si>
  <si>
    <t>Гущина Е.А.</t>
  </si>
  <si>
    <t>Устинова Т.В.</t>
  </si>
  <si>
    <t>Сулейманова Н.Е.</t>
  </si>
  <si>
    <t>Бурашникова Н.А.</t>
  </si>
  <si>
    <t xml:space="preserve">3. Отдел планово-экономической работы и организации закупок 
</t>
  </si>
  <si>
    <t>Норова Е.И.</t>
  </si>
  <si>
    <t>Лыкина А.В.</t>
  </si>
  <si>
    <t>Фортунатова И.В.</t>
  </si>
  <si>
    <t>Воронцова Е.А.</t>
  </si>
  <si>
    <t>Годунова Н.А.</t>
  </si>
  <si>
    <t>Ковтун В.А.</t>
  </si>
  <si>
    <t>Щербакова О.А.</t>
  </si>
  <si>
    <t>Бахарева И.А.</t>
  </si>
  <si>
    <t>Смирнова Е.С.</t>
  </si>
  <si>
    <t>Дьяченко В.А.</t>
  </si>
  <si>
    <t>Цыберная О.М.</t>
  </si>
  <si>
    <t>Макаренко Т.Н.</t>
  </si>
  <si>
    <t>Сарапкина Е.Н.</t>
  </si>
  <si>
    <t>Антонова В.Н.</t>
  </si>
  <si>
    <t>Некрасова М.В.</t>
  </si>
  <si>
    <t>Митрохина О.С.</t>
  </si>
  <si>
    <t>Ковалеров И.А.</t>
  </si>
  <si>
    <t>Булыгина А.В.</t>
  </si>
  <si>
    <t>Петросова А.Б.</t>
  </si>
  <si>
    <t>Долгополова Е.В.</t>
  </si>
  <si>
    <t>Скворцова М.В.</t>
  </si>
  <si>
    <t>Савичева А.П.</t>
  </si>
  <si>
    <t>Филина А.А.</t>
  </si>
  <si>
    <t>Блинов М.В.</t>
  </si>
  <si>
    <t>Калинкин М.А.</t>
  </si>
  <si>
    <t>Никитин А.С.</t>
  </si>
  <si>
    <t>Ребров М.В.</t>
  </si>
  <si>
    <t>Байрачный А.И.</t>
  </si>
  <si>
    <t>Алгазин В.А.</t>
  </si>
  <si>
    <t>Мельникова Э.В.</t>
  </si>
  <si>
    <t>Крупчатников А.С.</t>
  </si>
  <si>
    <t>Перин Н.В.</t>
  </si>
  <si>
    <t>Силкин А.В.</t>
  </si>
  <si>
    <t>Марукевич И.И.</t>
  </si>
  <si>
    <t>Иванов С.А.</t>
  </si>
  <si>
    <t>Гайдаш Е.М.</t>
  </si>
  <si>
    <t>Лейбин И.Н.</t>
  </si>
  <si>
    <t>Девликанов И.А.</t>
  </si>
  <si>
    <t>Дрозд А.И.</t>
  </si>
  <si>
    <t>Бабкин Д.В.</t>
  </si>
  <si>
    <t>Шлик И.А.</t>
  </si>
  <si>
    <t>Внутр.совм. Иванов</t>
  </si>
  <si>
    <t>Внутр.совм. Шлик</t>
  </si>
  <si>
    <t>Внутр.совм. Гайдаш</t>
  </si>
  <si>
    <t>Климов А.Н.</t>
  </si>
  <si>
    <t>Новиков К.Г.</t>
  </si>
  <si>
    <t>Александров И.Я.</t>
  </si>
  <si>
    <t>Громыко А.Н.</t>
  </si>
  <si>
    <t>Евтух Д.В.</t>
  </si>
  <si>
    <t>Поляков С.В.</t>
  </si>
  <si>
    <t>Ахмедов А.М.</t>
  </si>
  <si>
    <t>Зайцева В.Г.</t>
  </si>
  <si>
    <t>Трофимов А.И.</t>
  </si>
  <si>
    <t>Егоров А.А.</t>
  </si>
  <si>
    <t>Кокоев А.А.</t>
  </si>
  <si>
    <t>Чалов А.А.</t>
  </si>
  <si>
    <t>Внутр.совм. Троян</t>
  </si>
  <si>
    <t>Заурбекова</t>
  </si>
  <si>
    <t>Колесов И.А.</t>
  </si>
  <si>
    <t>Зверев В.А.</t>
  </si>
  <si>
    <t>Денисова Н.Н.</t>
  </si>
  <si>
    <t>Алексанян А.С.</t>
  </si>
  <si>
    <t>Матвиенко Ю.В.</t>
  </si>
  <si>
    <t>Колмыкова И.Г.</t>
  </si>
  <si>
    <t>Горбачева Е.В.</t>
  </si>
  <si>
    <t>Шабанова Н.Г.</t>
  </si>
  <si>
    <t>Макаренко Г.И.</t>
  </si>
  <si>
    <t>Галатонов Т.В.</t>
  </si>
  <si>
    <t>Трунтова Т.В.</t>
  </si>
  <si>
    <t>Иванов Е.С.</t>
  </si>
  <si>
    <t>Внутр.совм. Александров</t>
  </si>
  <si>
    <t>Изразцов Д.М.</t>
  </si>
  <si>
    <t>Радина Г.В.</t>
  </si>
  <si>
    <t>Перова Л.И.</t>
  </si>
  <si>
    <t>Плешков Л.И.</t>
  </si>
  <si>
    <t>Чурбанов Н.А.</t>
  </si>
  <si>
    <t>Жгенти А.Т.</t>
  </si>
  <si>
    <t>Страхов С.В.</t>
  </si>
  <si>
    <t>Мельников В.К.</t>
  </si>
  <si>
    <t>оклад</t>
  </si>
  <si>
    <t>ночное время</t>
  </si>
  <si>
    <t>Премия 2020</t>
  </si>
  <si>
    <t>Премия 2019</t>
  </si>
  <si>
    <t>Разница</t>
  </si>
  <si>
    <t>кол-во единиц</t>
  </si>
  <si>
    <t>секретка стаж</t>
  </si>
  <si>
    <t>Выплаты в связи с проведением организационно-штатных мероприятий (выплата пособий при увольнении и на период трудоустройства (3 месяца)</t>
  </si>
  <si>
    <t>Конкина М.Г.</t>
  </si>
  <si>
    <t>Количество часов планируемых на работу в ночное время в 2020 году</t>
  </si>
  <si>
    <t>коэффициент</t>
  </si>
  <si>
    <t>Стоимость должности 2020</t>
  </si>
  <si>
    <t>РАЗНИЦА</t>
  </si>
  <si>
    <t xml:space="preserve">Стоимость должности 2019 </t>
  </si>
  <si>
    <t>Стоимость должности 2019 без выслуги</t>
  </si>
  <si>
    <t>Код</t>
  </si>
  <si>
    <t>Форма по ОКУД</t>
  </si>
  <si>
    <t>0301017</t>
  </si>
  <si>
    <t>по ОКПО</t>
  </si>
  <si>
    <t>17741440</t>
  </si>
  <si>
    <t>(приказ от " ____" _____________ 20__ г.  № ______)</t>
  </si>
  <si>
    <t>Специалист по учебно-методической работе II категории</t>
  </si>
  <si>
    <t>Чикин М.В.</t>
  </si>
  <si>
    <t>Даценко Ю.Н.</t>
  </si>
  <si>
    <t>Алтунин О.К.</t>
  </si>
  <si>
    <t>Сафонова В.В.</t>
  </si>
  <si>
    <t>Адыкаева А.Ю.</t>
  </si>
  <si>
    <t>Шервашидзе В.В.</t>
  </si>
  <si>
    <t>Липатова Н.А.</t>
  </si>
  <si>
    <t>Заместитель начальника</t>
  </si>
  <si>
    <t>Бережок К.В.</t>
  </si>
  <si>
    <t>Специалист по кадрам</t>
  </si>
  <si>
    <t xml:space="preserve">Пушкарева </t>
  </si>
  <si>
    <t>Онуфриева В.А.</t>
  </si>
  <si>
    <t>Денисов В.В.</t>
  </si>
  <si>
    <t>вакансия</t>
  </si>
  <si>
    <t>Фоминов А.Н.</t>
  </si>
  <si>
    <t>Макаров А.С.</t>
  </si>
  <si>
    <t>Куралесов</t>
  </si>
  <si>
    <t>Дмитроченко</t>
  </si>
  <si>
    <t>Ахмедов К.М.</t>
  </si>
  <si>
    <t>Лёшин А.А.</t>
  </si>
  <si>
    <t>Внутр.совм. Щербакова</t>
  </si>
  <si>
    <t>Николаенко Е.Н.</t>
  </si>
  <si>
    <t>Бычков А.Г.</t>
  </si>
  <si>
    <t>Малинин</t>
  </si>
  <si>
    <t>Норма рабочего времени в 2021 году</t>
  </si>
  <si>
    <t>Количество праздничных дней в 2021 году в соответствии с ТК РФ</t>
  </si>
  <si>
    <t>количество часов планируемых к работе в праздничный день</t>
  </si>
  <si>
    <t>Специалист по учебно-методической работе 2 кат.</t>
  </si>
  <si>
    <t>Аленичева</t>
  </si>
  <si>
    <t>Технический редактор</t>
  </si>
  <si>
    <t xml:space="preserve">3. Отделение планово-экономической работы </t>
  </si>
  <si>
    <t>4. Отделение закупочной деятельности</t>
  </si>
  <si>
    <t>5. Организационно-контрольный отдел</t>
  </si>
  <si>
    <t xml:space="preserve">6. Отделение правовой и кадровой работы  </t>
  </si>
  <si>
    <t>7. Режимно-секретное отделение</t>
  </si>
  <si>
    <t>8. Отдел анализа и обработки правовой информации</t>
  </si>
  <si>
    <t>9. Отдел технического обслуживания автоматизированных рабочих мест</t>
  </si>
  <si>
    <t xml:space="preserve">10. Отдел развития и сопровождения программно-аппаратных платформ </t>
  </si>
  <si>
    <t xml:space="preserve">11. Отдел развития и сопровождения информационных систем по реализации полномочий и функций Минюста России
</t>
  </si>
  <si>
    <t>12. Отдел развития  и сопровождения информационных систем реестров и регистров нормативных правовых актов</t>
  </si>
  <si>
    <t>13. Отдел технической защиты информации</t>
  </si>
  <si>
    <t>14. Отдел первой линии технической поддержки</t>
  </si>
  <si>
    <t>15. Отдел научно-исследовательской и образовательной деятельности</t>
  </si>
  <si>
    <t>16. Отдел создания и развития правовых информационных сервисов и информационных систем правового просвещения</t>
  </si>
  <si>
    <t>17. Редакционно-издательский отдел</t>
  </si>
  <si>
    <t>18. Отдел материально-технического и транспортного обеспечения</t>
  </si>
  <si>
    <t xml:space="preserve">4. Отделение закупочной деятельности
</t>
  </si>
  <si>
    <t>6. Отделение правовой и кадровой работы</t>
  </si>
  <si>
    <t>10. Отдел развития и сопровождения программно-аппаратных платформ</t>
  </si>
  <si>
    <t>3. Отделение планово-экономической работы</t>
  </si>
  <si>
    <t>14.Отдел первой линии технической поддержки</t>
  </si>
  <si>
    <t xml:space="preserve">19. Отдел экспертного сопровождения проектов цифровой трансформации
</t>
  </si>
  <si>
    <t>Ведущий специалист</t>
  </si>
  <si>
    <t>Специалист I категории</t>
  </si>
  <si>
    <t>Специалист II категории</t>
  </si>
  <si>
    <t>Специалист</t>
  </si>
  <si>
    <t>Ведущий специалист по информационной безопасности</t>
  </si>
  <si>
    <t>Специалист по информационной безопасности I категории</t>
  </si>
  <si>
    <t xml:space="preserve">20. Отдел технического сопровождения проектов цифровой трансформации
</t>
  </si>
  <si>
    <t>Осипова</t>
  </si>
  <si>
    <t>Хайретдинов Д.</t>
  </si>
  <si>
    <t>Маркус О.Г.</t>
  </si>
  <si>
    <t xml:space="preserve">Соловьева С. </t>
  </si>
  <si>
    <t xml:space="preserve">Ведущий специалист </t>
  </si>
  <si>
    <t>Специалист  I категории</t>
  </si>
  <si>
    <t>Начальник отделения планово-экономической работы</t>
  </si>
  <si>
    <t>Выплата среднего заработка на период трудоустройства при сокращении численности и штата</t>
  </si>
  <si>
    <r>
      <rPr>
        <b/>
        <sz val="11"/>
        <color rgb="FFFF0000"/>
        <rFont val="Arial"/>
        <family val="2"/>
        <charset val="204"/>
      </rPr>
      <t>11</t>
    </r>
    <r>
      <rPr>
        <b/>
        <sz val="11"/>
        <rFont val="Arial"/>
        <family val="2"/>
        <charset val="204"/>
      </rPr>
      <t>. Отдел развития и сопровождения информационных систем по реализации полномочий и функций Минюста России</t>
    </r>
  </si>
  <si>
    <r>
      <rPr>
        <b/>
        <sz val="11"/>
        <color rgb="FFFF0000"/>
        <rFont val="Arial"/>
        <family val="2"/>
        <charset val="204"/>
      </rPr>
      <t>12</t>
    </r>
    <r>
      <rPr>
        <b/>
        <sz val="11"/>
        <rFont val="Arial"/>
        <family val="2"/>
        <charset val="204"/>
      </rPr>
      <t>. Отдел развития  и сопровождения информационных систем реестров и регистров нормативных правовых актов</t>
    </r>
  </si>
  <si>
    <r>
      <rPr>
        <b/>
        <sz val="11"/>
        <color rgb="FFFF0000"/>
        <rFont val="Arial Cyr"/>
        <charset val="204"/>
      </rPr>
      <t>13</t>
    </r>
    <r>
      <rPr>
        <b/>
        <sz val="11"/>
        <rFont val="Arial Cyr"/>
        <family val="2"/>
        <charset val="204"/>
      </rPr>
      <t>. Отдел технической защиты информации</t>
    </r>
  </si>
  <si>
    <r>
      <rPr>
        <b/>
        <sz val="11"/>
        <color rgb="FFFF0000"/>
        <rFont val="Arial"/>
        <family val="2"/>
        <charset val="204"/>
      </rPr>
      <t>14</t>
    </r>
    <r>
      <rPr>
        <b/>
        <sz val="11"/>
        <rFont val="Arial"/>
        <family val="2"/>
        <charset val="204"/>
      </rPr>
      <t>.Отдел первой линии технической поддержки</t>
    </r>
  </si>
  <si>
    <r>
      <rPr>
        <b/>
        <sz val="11"/>
        <color rgb="FFFF0000"/>
        <rFont val="Arial Cyr"/>
        <charset val="204"/>
      </rPr>
      <t>15.</t>
    </r>
    <r>
      <rPr>
        <b/>
        <sz val="11"/>
        <rFont val="Arial Cyr"/>
        <family val="2"/>
        <charset val="204"/>
      </rPr>
      <t xml:space="preserve"> Отдел научно-исследовательской и образовательной деятельности</t>
    </r>
  </si>
  <si>
    <r>
      <rPr>
        <b/>
        <sz val="11"/>
        <color rgb="FFFF0000"/>
        <rFont val="Arial Cyr"/>
        <charset val="204"/>
      </rPr>
      <t>17</t>
    </r>
    <r>
      <rPr>
        <b/>
        <sz val="11"/>
        <rFont val="Arial Cyr"/>
        <family val="2"/>
        <charset val="204"/>
      </rPr>
      <t>. Редакционно-издательский отдел</t>
    </r>
  </si>
  <si>
    <r>
      <rPr>
        <b/>
        <sz val="11"/>
        <color rgb="FFFF0000"/>
        <rFont val="Arial Cyr"/>
        <charset val="204"/>
      </rPr>
      <t>18</t>
    </r>
    <r>
      <rPr>
        <b/>
        <sz val="11"/>
        <rFont val="Arial Cyr"/>
        <family val="2"/>
        <charset val="204"/>
      </rPr>
      <t xml:space="preserve">. Отдел материально-технического и транспортного обеспечения
хозяйственный отдел </t>
    </r>
  </si>
  <si>
    <t>Ведущий специалист по технической защите информации</t>
  </si>
  <si>
    <t>Специалист по по технической защите информации I категории</t>
  </si>
  <si>
    <t>Заместитель директора по цифровой трансформации</t>
  </si>
  <si>
    <t>Начальник управления</t>
  </si>
  <si>
    <t>19.1. Отдел организационно-методического сопровождения проектов цифровой трансформации</t>
  </si>
  <si>
    <t>19.2. Отдел экспертизы проектов цифровой трансформации</t>
  </si>
  <si>
    <t>16. Отделение медиации</t>
  </si>
  <si>
    <t>19.3. Отдел управления проектами цифровой трансформации</t>
  </si>
  <si>
    <t>20. Отдел развития и сопровождения информационных систем судебно-экспертных учреждений</t>
  </si>
  <si>
    <t xml:space="preserve">Главный бухгалтер - начальник отдела бухгалтерского учета и отчетности </t>
  </si>
  <si>
    <t>И.о. заместителя директора по экономике</t>
  </si>
  <si>
    <t>штатных единиц</t>
  </si>
  <si>
    <t>кол-во баллов</t>
  </si>
  <si>
    <t>2021 год</t>
  </si>
  <si>
    <t>с 01 января 2021</t>
  </si>
  <si>
    <r>
      <rPr>
        <b/>
        <sz val="11"/>
        <color theme="1"/>
        <rFont val="Times New Roman"/>
        <family val="1"/>
        <charset val="204"/>
      </rPr>
      <t xml:space="preserve">сумма премии по баллам                         </t>
    </r>
    <r>
      <rPr>
        <sz val="9"/>
        <color theme="1"/>
        <rFont val="Times New Roman"/>
        <family val="1"/>
        <charset val="204"/>
      </rPr>
      <t xml:space="preserve"> </t>
    </r>
    <r>
      <rPr>
        <sz val="8"/>
        <color theme="1"/>
        <rFont val="Times New Roman"/>
        <family val="1"/>
        <charset val="204"/>
      </rPr>
      <t>(кол-во баллов на стоимость балла)</t>
    </r>
  </si>
  <si>
    <t>11. Отдел развития и сопровождения информационных систем по реализации полномочий и функций Минюста России</t>
  </si>
  <si>
    <t>19. Отдел экспертного сопровождения проектов цифровой трансформации</t>
  </si>
  <si>
    <t>20. Отдел технического сопровождения проектов цифровой трансформации</t>
  </si>
  <si>
    <t>х</t>
  </si>
  <si>
    <t>19. Управление  цифровой трансформации</t>
  </si>
  <si>
    <t>КФО 5</t>
  </si>
  <si>
    <t>с 01 июня 2021</t>
  </si>
  <si>
    <r>
      <rPr>
        <b/>
        <sz val="11"/>
        <color theme="1"/>
        <rFont val="Times New Roman"/>
        <family val="1"/>
        <charset val="204"/>
      </rPr>
      <t xml:space="preserve">сумма премии по баллам
</t>
    </r>
    <r>
      <rPr>
        <sz val="9"/>
        <color theme="1"/>
        <rFont val="Times New Roman"/>
        <family val="1"/>
        <charset val="204"/>
      </rPr>
      <t xml:space="preserve"> </t>
    </r>
    <r>
      <rPr>
        <sz val="8"/>
        <color theme="1"/>
        <rFont val="Times New Roman"/>
        <family val="1"/>
        <charset val="204"/>
      </rPr>
      <t>(кол-во баллов на стоимость балла)</t>
    </r>
  </si>
  <si>
    <t>Ведущий программист</t>
  </si>
  <si>
    <t>Количество баллов (руб.)</t>
  </si>
  <si>
    <t>Стоимость балла</t>
  </si>
  <si>
    <t>Специалист по учебно методической работе 2 категории</t>
  </si>
  <si>
    <t xml:space="preserve">Специалист </t>
  </si>
  <si>
    <r>
      <rPr>
        <b/>
        <sz val="11"/>
        <color rgb="FFFF0000"/>
        <rFont val="Arial"/>
        <family val="2"/>
        <charset val="204"/>
      </rPr>
      <t>16</t>
    </r>
    <r>
      <rPr>
        <b/>
        <sz val="11"/>
        <rFont val="Arial"/>
        <family val="2"/>
        <charset val="204"/>
      </rPr>
      <t>. Отдел медиации</t>
    </r>
  </si>
  <si>
    <t xml:space="preserve">на период  с  "      " __________ 20___года </t>
  </si>
  <si>
    <t>Штат в количестве _________________  единиц</t>
  </si>
  <si>
    <t>Приложение № 21</t>
  </si>
  <si>
    <t>к настоящей учетной политике НЦПИ</t>
  </si>
  <si>
    <t>для целей бухгалтерского учета</t>
  </si>
  <si>
    <t>Заместитель директора по экономике</t>
  </si>
  <si>
    <t>Федеральное бюджетное учреждение "Научный центр правовой информации</t>
  </si>
  <si>
    <t>Директор______________________________Е.Н. Честнов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</si>
</sst>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0000"/>
    <numFmt numFmtId="166" formatCode="#,##0.00_ ;[Red]\-#,##0.00\ "/>
  </numFmts>
  <fonts count="50" x14ac:knownFonts="1">
    <font>
      <sz val="11"/>
      <color theme="1"/>
      <name val="Calibri"/>
      <family val="2"/>
      <scheme val="minor"/>
    </font>
    <font>
      <sz val="11"/>
      <name val="Arial Cyr"/>
      <family val="2"/>
      <charset val="204"/>
    </font>
    <font>
      <sz val="8"/>
      <name val="Arial Cyr"/>
      <family val="2"/>
      <charset val="204"/>
    </font>
    <font>
      <sz val="11"/>
      <name val="Arial Cyr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9"/>
      <name val="Arial Cyr"/>
      <family val="2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b/>
      <i/>
      <sz val="11"/>
      <name val="Arial Cyr"/>
      <charset val="204"/>
    </font>
    <font>
      <sz val="9"/>
      <name val="Arial Cyr"/>
      <charset val="204"/>
    </font>
    <font>
      <b/>
      <u/>
      <sz val="10"/>
      <name val="Arial Cyr"/>
      <charset val="204"/>
    </font>
    <font>
      <sz val="8"/>
      <name val="Calibri"/>
      <family val="2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Calibri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b/>
      <sz val="11"/>
      <color rgb="FFFF0000"/>
      <name val="Arial Cyr"/>
      <charset val="204"/>
    </font>
    <font>
      <sz val="11"/>
      <color rgb="FFFF0000"/>
      <name val="Arial Cyr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3" fillId="0" borderId="0"/>
    <xf numFmtId="0" fontId="15" fillId="0" borderId="0"/>
  </cellStyleXfs>
  <cellXfs count="554">
    <xf numFmtId="0" fontId="0" fillId="0" borderId="0" xfId="0"/>
    <xf numFmtId="1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right" vertical="top" wrapText="1"/>
    </xf>
    <xf numFmtId="4" fontId="1" fillId="0" borderId="16" xfId="0" applyNumberFormat="1" applyFont="1" applyFill="1" applyBorder="1" applyAlignment="1">
      <alignment horizontal="right" vertical="top" wrapText="1"/>
    </xf>
    <xf numFmtId="4" fontId="1" fillId="0" borderId="0" xfId="0" applyNumberFormat="1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1" xfId="0" applyBorder="1"/>
    <xf numFmtId="9" fontId="0" fillId="0" borderId="1" xfId="0" applyNumberFormat="1" applyBorder="1"/>
    <xf numFmtId="4" fontId="0" fillId="0" borderId="1" xfId="0" applyNumberFormat="1" applyBorder="1"/>
    <xf numFmtId="0" fontId="0" fillId="0" borderId="0" xfId="0" applyBorder="1"/>
    <xf numFmtId="0" fontId="0" fillId="0" borderId="1" xfId="0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4" fontId="1" fillId="5" borderId="1" xfId="0" applyNumberFormat="1" applyFont="1" applyFill="1" applyBorder="1" applyAlignment="1">
      <alignment horizontal="right" vertical="top" wrapText="1"/>
    </xf>
    <xf numFmtId="14" fontId="0" fillId="0" borderId="0" xfId="0" applyNumberFormat="1"/>
    <xf numFmtId="4" fontId="0" fillId="0" borderId="0" xfId="0" applyNumberFormat="1"/>
    <xf numFmtId="0" fontId="0" fillId="0" borderId="2" xfId="0" applyBorder="1"/>
    <xf numFmtId="0" fontId="0" fillId="0" borderId="3" xfId="0" applyBorder="1"/>
    <xf numFmtId="0" fontId="0" fillId="0" borderId="50" xfId="0" applyBorder="1"/>
    <xf numFmtId="0" fontId="0" fillId="0" borderId="17" xfId="0" applyBorder="1"/>
    <xf numFmtId="0" fontId="0" fillId="0" borderId="18" xfId="0" applyBorder="1"/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14" fillId="0" borderId="0" xfId="0" applyFont="1"/>
    <xf numFmtId="0" fontId="0" fillId="0" borderId="54" xfId="0" applyBorder="1"/>
    <xf numFmtId="0" fontId="0" fillId="0" borderId="23" xfId="0" applyBorder="1"/>
    <xf numFmtId="0" fontId="0" fillId="0" borderId="55" xfId="0" applyBorder="1"/>
    <xf numFmtId="4" fontId="0" fillId="0" borderId="2" xfId="0" applyNumberFormat="1" applyBorder="1"/>
    <xf numFmtId="4" fontId="0" fillId="0" borderId="17" xfId="0" applyNumberFormat="1" applyBorder="1"/>
    <xf numFmtId="4" fontId="0" fillId="0" borderId="18" xfId="0" applyNumberFormat="1" applyBorder="1"/>
    <xf numFmtId="4" fontId="0" fillId="0" borderId="51" xfId="0" applyNumberFormat="1" applyBorder="1"/>
    <xf numFmtId="4" fontId="14" fillId="0" borderId="0" xfId="0" applyNumberFormat="1" applyFont="1"/>
    <xf numFmtId="0" fontId="0" fillId="0" borderId="0" xfId="0" applyAlignment="1">
      <alignment wrapText="1"/>
    </xf>
    <xf numFmtId="4" fontId="1" fillId="0" borderId="5" xfId="0" applyNumberFormat="1" applyFont="1" applyFill="1" applyBorder="1" applyAlignment="1">
      <alignment horizontal="right" vertical="top" wrapText="1"/>
    </xf>
    <xf numFmtId="0" fontId="14" fillId="0" borderId="25" xfId="0" applyFont="1" applyBorder="1"/>
    <xf numFmtId="0" fontId="14" fillId="0" borderId="26" xfId="0" applyFont="1" applyBorder="1"/>
    <xf numFmtId="0" fontId="14" fillId="0" borderId="56" xfId="0" applyFont="1" applyBorder="1"/>
    <xf numFmtId="0" fontId="0" fillId="0" borderId="22" xfId="0" applyBorder="1"/>
    <xf numFmtId="0" fontId="0" fillId="0" borderId="44" xfId="0" applyBorder="1"/>
    <xf numFmtId="0" fontId="0" fillId="0" borderId="17" xfId="0" applyBorder="1" applyAlignment="1">
      <alignment horizontal="center" wrapText="1"/>
    </xf>
    <xf numFmtId="4" fontId="0" fillId="0" borderId="22" xfId="0" applyNumberFormat="1" applyBorder="1"/>
    <xf numFmtId="0" fontId="0" fillId="0" borderId="18" xfId="0" applyFill="1" applyBorder="1" applyAlignment="1">
      <alignment horizontal="center" wrapText="1"/>
    </xf>
    <xf numFmtId="9" fontId="0" fillId="0" borderId="52" xfId="0" applyNumberFormat="1" applyBorder="1"/>
    <xf numFmtId="4" fontId="0" fillId="0" borderId="52" xfId="0" applyNumberFormat="1" applyBorder="1"/>
    <xf numFmtId="0" fontId="14" fillId="6" borderId="53" xfId="0" applyFont="1" applyFill="1" applyBorder="1"/>
    <xf numFmtId="0" fontId="14" fillId="6" borderId="1" xfId="0" applyFont="1" applyFill="1" applyBorder="1"/>
    <xf numFmtId="0" fontId="19" fillId="0" borderId="0" xfId="0" applyFont="1" applyAlignment="1">
      <alignment horizontal="left" vertical="top"/>
    </xf>
    <xf numFmtId="4" fontId="21" fillId="0" borderId="16" xfId="0" applyNumberFormat="1" applyFont="1" applyBorder="1" applyAlignment="1">
      <alignment vertical="top"/>
    </xf>
    <xf numFmtId="4" fontId="22" fillId="0" borderId="0" xfId="0" applyNumberFormat="1" applyFont="1" applyAlignment="1">
      <alignment vertical="top"/>
    </xf>
    <xf numFmtId="4" fontId="20" fillId="0" borderId="0" xfId="0" applyNumberFormat="1" applyFont="1" applyAlignment="1">
      <alignment vertical="top"/>
    </xf>
    <xf numFmtId="4" fontId="19" fillId="0" borderId="0" xfId="0" applyNumberFormat="1" applyFont="1" applyAlignment="1">
      <alignment horizontal="center" vertical="top"/>
    </xf>
    <xf numFmtId="164" fontId="21" fillId="0" borderId="0" xfId="0" applyNumberFormat="1" applyFont="1" applyBorder="1" applyAlignment="1">
      <alignment horizontal="center" vertical="top" wrapText="1"/>
    </xf>
    <xf numFmtId="4" fontId="21" fillId="0" borderId="0" xfId="0" applyNumberFormat="1" applyFont="1" applyBorder="1" applyAlignment="1">
      <alignment horizontal="center" vertical="top" wrapText="1"/>
    </xf>
    <xf numFmtId="4" fontId="19" fillId="0" borderId="0" xfId="0" applyNumberFormat="1" applyFont="1" applyAlignment="1">
      <alignment vertical="top"/>
    </xf>
    <xf numFmtId="4" fontId="23" fillId="0" borderId="1" xfId="0" applyNumberFormat="1" applyFont="1" applyBorder="1" applyAlignment="1">
      <alignment horizontal="center" vertical="center"/>
    </xf>
    <xf numFmtId="0" fontId="20" fillId="0" borderId="0" xfId="0" applyFont="1" applyAlignment="1">
      <alignment horizontal="justify" vertical="top" wrapText="1"/>
    </xf>
    <xf numFmtId="0" fontId="19" fillId="0" borderId="0" xfId="0" applyFont="1" applyAlignment="1">
      <alignment vertical="top" wrapText="1"/>
    </xf>
    <xf numFmtId="164" fontId="19" fillId="0" borderId="0" xfId="0" applyNumberFormat="1" applyFont="1" applyAlignment="1">
      <alignment vertical="top" wrapText="1"/>
    </xf>
    <xf numFmtId="4" fontId="19" fillId="0" borderId="0" xfId="0" applyNumberFormat="1" applyFont="1" applyAlignment="1">
      <alignment horizontal="left" vertical="top" wrapText="1"/>
    </xf>
    <xf numFmtId="4" fontId="19" fillId="0" borderId="0" xfId="0" applyNumberFormat="1" applyFont="1" applyAlignment="1">
      <alignment vertical="top" wrapText="1"/>
    </xf>
    <xf numFmtId="4" fontId="24" fillId="0" borderId="0" xfId="0" applyNumberFormat="1" applyFont="1" applyAlignment="1">
      <alignment vertical="top" wrapText="1"/>
    </xf>
    <xf numFmtId="0" fontId="25" fillId="0" borderId="0" xfId="0" applyFont="1" applyBorder="1" applyAlignment="1">
      <alignment vertical="top" wrapText="1"/>
    </xf>
    <xf numFmtId="164" fontId="25" fillId="0" borderId="0" xfId="0" applyNumberFormat="1" applyFont="1" applyBorder="1" applyAlignment="1">
      <alignment vertical="top" wrapText="1"/>
    </xf>
    <xf numFmtId="4" fontId="25" fillId="0" borderId="0" xfId="0" applyNumberFormat="1" applyFont="1" applyBorder="1" applyAlignment="1">
      <alignment vertical="top" wrapText="1"/>
    </xf>
    <xf numFmtId="4" fontId="24" fillId="0" borderId="0" xfId="0" applyNumberFormat="1" applyFont="1" applyBorder="1" applyAlignment="1">
      <alignment vertical="top" wrapText="1"/>
    </xf>
    <xf numFmtId="4" fontId="24" fillId="0" borderId="0" xfId="0" applyNumberFormat="1" applyFont="1" applyBorder="1" applyAlignment="1">
      <alignment horizontal="center" vertical="top" wrapText="1"/>
    </xf>
    <xf numFmtId="4" fontId="26" fillId="0" borderId="0" xfId="0" applyNumberFormat="1" applyFont="1" applyBorder="1" applyAlignment="1">
      <alignment vertical="top" wrapText="1"/>
    </xf>
    <xf numFmtId="4" fontId="26" fillId="0" borderId="0" xfId="0" applyNumberFormat="1" applyFont="1" applyFill="1" applyBorder="1" applyAlignment="1">
      <alignment vertical="top" wrapText="1"/>
    </xf>
    <xf numFmtId="4" fontId="19" fillId="0" borderId="0" xfId="0" applyNumberFormat="1" applyFont="1" applyBorder="1" applyAlignment="1">
      <alignment vertical="top" wrapText="1"/>
    </xf>
    <xf numFmtId="0" fontId="20" fillId="0" borderId="22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8" fillId="0" borderId="31" xfId="0" applyFont="1" applyBorder="1" applyAlignment="1">
      <alignment horizontal="center" vertical="center" wrapText="1"/>
    </xf>
    <xf numFmtId="4" fontId="19" fillId="0" borderId="0" xfId="0" applyNumberFormat="1" applyFont="1" applyFill="1" applyBorder="1" applyAlignment="1">
      <alignment horizontal="center" vertical="top" wrapText="1"/>
    </xf>
    <xf numFmtId="0" fontId="19" fillId="0" borderId="0" xfId="0" applyFont="1" applyAlignment="1">
      <alignment horizontal="justify" vertical="top" wrapText="1"/>
    </xf>
    <xf numFmtId="49" fontId="19" fillId="0" borderId="19" xfId="0" applyNumberFormat="1" applyFont="1" applyBorder="1" applyAlignment="1">
      <alignment horizontal="justify" vertical="top" wrapText="1"/>
    </xf>
    <xf numFmtId="0" fontId="19" fillId="0" borderId="17" xfId="0" applyFont="1" applyBorder="1" applyAlignment="1">
      <alignment horizontal="left" vertical="top" wrapText="1"/>
    </xf>
    <xf numFmtId="164" fontId="19" fillId="0" borderId="1" xfId="0" applyNumberFormat="1" applyFont="1" applyFill="1" applyBorder="1" applyAlignment="1">
      <alignment horizontal="center" vertical="top" wrapText="1"/>
    </xf>
    <xf numFmtId="4" fontId="19" fillId="0" borderId="0" xfId="0" applyNumberFormat="1" applyFont="1" applyFill="1" applyAlignment="1">
      <alignment horizontal="justify" vertical="top" wrapText="1"/>
    </xf>
    <xf numFmtId="4" fontId="19" fillId="0" borderId="0" xfId="0" applyNumberFormat="1" applyFont="1" applyFill="1" applyBorder="1" applyAlignment="1">
      <alignment horizontal="justify" vertical="top" wrapText="1"/>
    </xf>
    <xf numFmtId="0" fontId="19" fillId="0" borderId="0" xfId="0" applyFont="1" applyBorder="1" applyAlignment="1">
      <alignment horizontal="justify" vertical="top" wrapText="1"/>
    </xf>
    <xf numFmtId="0" fontId="27" fillId="2" borderId="1" xfId="0" applyFont="1" applyFill="1" applyBorder="1" applyAlignment="1">
      <alignment wrapText="1"/>
    </xf>
    <xf numFmtId="0" fontId="19" fillId="0" borderId="1" xfId="0" applyFont="1" applyBorder="1" applyAlignment="1">
      <alignment horizontal="left" vertical="top" wrapText="1"/>
    </xf>
    <xf numFmtId="0" fontId="27" fillId="2" borderId="1" xfId="0" applyFont="1" applyFill="1" applyBorder="1" applyAlignment="1">
      <alignment horizontal="left" vertical="top" wrapText="1"/>
    </xf>
    <xf numFmtId="0" fontId="19" fillId="0" borderId="30" xfId="0" applyFont="1" applyBorder="1" applyAlignment="1">
      <alignment horizontal="justify" vertical="top" wrapText="1"/>
    </xf>
    <xf numFmtId="4" fontId="20" fillId="0" borderId="0" xfId="0" applyNumberFormat="1" applyFont="1" applyFill="1" applyAlignment="1">
      <alignment horizontal="center" vertical="top" wrapText="1"/>
    </xf>
    <xf numFmtId="164" fontId="20" fillId="0" borderId="0" xfId="0" applyNumberFormat="1" applyFont="1" applyFill="1" applyAlignment="1">
      <alignment horizontal="justify" vertical="top" wrapText="1"/>
    </xf>
    <xf numFmtId="4" fontId="20" fillId="0" borderId="0" xfId="0" applyNumberFormat="1" applyFont="1" applyFill="1" applyAlignment="1">
      <alignment horizontal="justify" vertical="top" wrapText="1"/>
    </xf>
    <xf numFmtId="164" fontId="20" fillId="0" borderId="0" xfId="0" applyNumberFormat="1" applyFont="1" applyFill="1" applyAlignment="1">
      <alignment horizontal="center" vertical="top" wrapText="1"/>
    </xf>
    <xf numFmtId="4" fontId="20" fillId="0" borderId="0" xfId="0" applyNumberFormat="1" applyFont="1" applyAlignment="1">
      <alignment horizontal="justify" vertical="top" wrapText="1"/>
    </xf>
    <xf numFmtId="4" fontId="20" fillId="0" borderId="0" xfId="0" applyNumberFormat="1" applyFont="1" applyFill="1" applyBorder="1" applyAlignment="1">
      <alignment horizontal="justify" vertical="top" wrapText="1"/>
    </xf>
    <xf numFmtId="4" fontId="19" fillId="0" borderId="0" xfId="0" applyNumberFormat="1" applyFont="1" applyFill="1" applyBorder="1" applyAlignment="1">
      <alignment horizontal="left" vertical="top"/>
    </xf>
    <xf numFmtId="0" fontId="19" fillId="0" borderId="0" xfId="0" applyFont="1" applyAlignment="1">
      <alignment horizontal="left" vertical="center" wrapText="1"/>
    </xf>
    <xf numFmtId="4" fontId="19" fillId="0" borderId="0" xfId="0" applyNumberFormat="1" applyFont="1" applyBorder="1" applyAlignment="1">
      <alignment horizontal="justify" vertical="top"/>
    </xf>
    <xf numFmtId="164" fontId="19" fillId="0" borderId="0" xfId="0" applyNumberFormat="1" applyFont="1" applyFill="1" applyAlignment="1">
      <alignment horizontal="left" vertical="center" wrapText="1"/>
    </xf>
    <xf numFmtId="4" fontId="19" fillId="0" borderId="0" xfId="0" applyNumberFormat="1" applyFont="1" applyFill="1" applyAlignment="1">
      <alignment horizontal="left" vertical="center" wrapText="1"/>
    </xf>
    <xf numFmtId="4" fontId="19" fillId="0" borderId="0" xfId="0" applyNumberFormat="1" applyFont="1" applyFill="1" applyBorder="1" applyAlignment="1">
      <alignment horizontal="center" wrapText="1"/>
    </xf>
    <xf numFmtId="4" fontId="19" fillId="0" borderId="0" xfId="0" applyNumberFormat="1" applyFont="1" applyFill="1" applyAlignment="1">
      <alignment horizontal="center" wrapText="1"/>
    </xf>
    <xf numFmtId="4" fontId="19" fillId="0" borderId="0" xfId="0" applyNumberFormat="1" applyFont="1" applyAlignment="1">
      <alignment horizontal="justify" vertical="top" wrapText="1"/>
    </xf>
    <xf numFmtId="164" fontId="19" fillId="0" borderId="0" xfId="0" applyNumberFormat="1" applyFont="1" applyFill="1" applyAlignment="1">
      <alignment horizontal="justify" vertical="top" wrapText="1"/>
    </xf>
    <xf numFmtId="0" fontId="16" fillId="0" borderId="57" xfId="0" applyFont="1" applyBorder="1" applyAlignment="1">
      <alignment horizontal="justify" vertical="top" wrapText="1"/>
    </xf>
    <xf numFmtId="164" fontId="16" fillId="0" borderId="35" xfId="0" applyNumberFormat="1" applyFont="1" applyFill="1" applyBorder="1" applyAlignment="1">
      <alignment horizontal="right" wrapText="1"/>
    </xf>
    <xf numFmtId="4" fontId="16" fillId="0" borderId="18" xfId="0" applyNumberFormat="1" applyFont="1" applyFill="1" applyBorder="1" applyAlignment="1">
      <alignment horizontal="right" wrapText="1"/>
    </xf>
    <xf numFmtId="0" fontId="23" fillId="0" borderId="60" xfId="0" applyFont="1" applyBorder="1" applyAlignment="1">
      <alignment horizontal="justify" vertical="top" wrapText="1"/>
    </xf>
    <xf numFmtId="164" fontId="23" fillId="0" borderId="59" xfId="0" applyNumberFormat="1" applyFont="1" applyFill="1" applyBorder="1" applyAlignment="1">
      <alignment horizontal="right" wrapText="1"/>
    </xf>
    <xf numFmtId="4" fontId="23" fillId="0" borderId="53" xfId="0" applyNumberFormat="1" applyFont="1" applyFill="1" applyBorder="1" applyAlignment="1">
      <alignment horizontal="right" wrapText="1"/>
    </xf>
    <xf numFmtId="0" fontId="30" fillId="0" borderId="0" xfId="0" applyFont="1" applyBorder="1" applyAlignment="1">
      <alignment vertical="top" wrapText="1"/>
    </xf>
    <xf numFmtId="164" fontId="30" fillId="0" borderId="0" xfId="0" applyNumberFormat="1" applyFont="1" applyBorder="1" applyAlignment="1">
      <alignment vertical="top" wrapText="1"/>
    </xf>
    <xf numFmtId="4" fontId="30" fillId="0" borderId="0" xfId="0" applyNumberFormat="1" applyFont="1" applyBorder="1" applyAlignment="1">
      <alignment vertical="top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top" wrapText="1"/>
    </xf>
    <xf numFmtId="0" fontId="17" fillId="0" borderId="0" xfId="0" applyFont="1"/>
    <xf numFmtId="4" fontId="17" fillId="0" borderId="1" xfId="0" applyNumberFormat="1" applyFont="1" applyBorder="1"/>
    <xf numFmtId="0" fontId="2" fillId="0" borderId="3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center" vertical="center" textRotation="90" wrapText="1"/>
    </xf>
    <xf numFmtId="9" fontId="2" fillId="0" borderId="6" xfId="0" applyNumberFormat="1" applyFont="1" applyFill="1" applyBorder="1" applyAlignment="1">
      <alignment horizontal="center" vertical="center" textRotation="90" wrapText="1"/>
    </xf>
    <xf numFmtId="9" fontId="2" fillId="0" borderId="7" xfId="0" applyNumberFormat="1" applyFont="1" applyFill="1" applyBorder="1" applyAlignment="1">
      <alignment horizontal="center" vertical="center" textRotation="90" wrapText="1"/>
    </xf>
    <xf numFmtId="0" fontId="2" fillId="0" borderId="21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 textRotation="90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" fontId="4" fillId="0" borderId="1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9" fontId="5" fillId="0" borderId="33" xfId="0" applyNumberFormat="1" applyFont="1" applyFill="1" applyBorder="1" applyAlignment="1">
      <alignment horizontal="justify" vertical="top" wrapText="1"/>
    </xf>
    <xf numFmtId="0" fontId="5" fillId="0" borderId="16" xfId="0" applyFont="1" applyFill="1" applyBorder="1" applyAlignment="1">
      <alignment horizontal="left" vertical="top" wrapText="1"/>
    </xf>
    <xf numFmtId="2" fontId="1" fillId="0" borderId="27" xfId="0" applyNumberFormat="1" applyFont="1" applyFill="1" applyBorder="1" applyAlignment="1">
      <alignment horizontal="justify" vertical="top" wrapText="1"/>
    </xf>
    <xf numFmtId="1" fontId="1" fillId="0" borderId="16" xfId="0" applyNumberFormat="1" applyFont="1" applyFill="1" applyBorder="1" applyAlignment="1">
      <alignment horizontal="right" vertical="top" wrapText="1"/>
    </xf>
    <xf numFmtId="0" fontId="1" fillId="0" borderId="34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0" borderId="0" xfId="0" applyFont="1" applyFill="1" applyAlignment="1">
      <alignment horizontal="justify" vertical="top" wrapText="1"/>
    </xf>
    <xf numFmtId="49" fontId="1" fillId="0" borderId="19" xfId="0" applyNumberFormat="1" applyFont="1" applyFill="1" applyBorder="1" applyAlignment="1">
      <alignment horizontal="justify" vertical="top" wrapText="1"/>
    </xf>
    <xf numFmtId="0" fontId="1" fillId="0" borderId="35" xfId="0" applyFont="1" applyFill="1" applyBorder="1" applyAlignment="1">
      <alignment horizontal="left" vertical="top" wrapText="1"/>
    </xf>
    <xf numFmtId="4" fontId="1" fillId="0" borderId="23" xfId="0" applyNumberFormat="1" applyFont="1" applyFill="1" applyBorder="1" applyAlignment="1">
      <alignment horizontal="right" vertical="top" wrapText="1"/>
    </xf>
    <xf numFmtId="4" fontId="1" fillId="0" borderId="18" xfId="0" applyNumberFormat="1" applyFont="1" applyFill="1" applyBorder="1" applyAlignment="1">
      <alignment horizontal="right" vertical="top" wrapText="1"/>
    </xf>
    <xf numFmtId="0" fontId="1" fillId="0" borderId="36" xfId="0" applyFont="1" applyFill="1" applyBorder="1" applyAlignment="1">
      <alignment horizontal="left" vertical="top" wrapText="1"/>
    </xf>
    <xf numFmtId="0" fontId="7" fillId="0" borderId="37" xfId="0" applyFont="1" applyFill="1" applyBorder="1" applyAlignment="1">
      <alignment horizontal="left" vertical="top" wrapText="1"/>
    </xf>
    <xf numFmtId="2" fontId="7" fillId="0" borderId="10" xfId="0" applyNumberFormat="1" applyFont="1" applyFill="1" applyBorder="1" applyAlignment="1">
      <alignment horizontal="center" vertical="top" wrapText="1"/>
    </xf>
    <xf numFmtId="4" fontId="7" fillId="0" borderId="10" xfId="0" applyNumberFormat="1" applyFont="1" applyFill="1" applyBorder="1" applyAlignment="1">
      <alignment horizontal="center" vertical="top" wrapText="1"/>
    </xf>
    <xf numFmtId="4" fontId="7" fillId="0" borderId="0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Alignment="1">
      <alignment horizontal="justify" vertical="top" wrapText="1"/>
    </xf>
    <xf numFmtId="4" fontId="1" fillId="0" borderId="34" xfId="0" applyNumberFormat="1" applyFont="1" applyFill="1" applyBorder="1" applyAlignment="1">
      <alignment horizontal="right" vertical="top" wrapText="1"/>
    </xf>
    <xf numFmtId="0" fontId="1" fillId="0" borderId="22" xfId="0" applyFont="1" applyFill="1" applyBorder="1" applyAlignment="1">
      <alignment horizontal="justify" vertical="top" wrapText="1"/>
    </xf>
    <xf numFmtId="49" fontId="1" fillId="0" borderId="22" xfId="0" applyNumberFormat="1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top" wrapText="1"/>
    </xf>
    <xf numFmtId="49" fontId="1" fillId="0" borderId="28" xfId="0" applyNumberFormat="1" applyFont="1" applyFill="1" applyBorder="1" applyAlignment="1">
      <alignment horizontal="justify" vertical="top" wrapText="1"/>
    </xf>
    <xf numFmtId="4" fontId="1" fillId="0" borderId="24" xfId="0" applyNumberFormat="1" applyFont="1" applyFill="1" applyBorder="1" applyAlignment="1">
      <alignment horizontal="right" vertical="top" wrapText="1"/>
    </xf>
    <xf numFmtId="0" fontId="7" fillId="0" borderId="43" xfId="0" applyFont="1" applyFill="1" applyBorder="1" applyAlignment="1">
      <alignment horizontal="left" vertical="top" wrapText="1"/>
    </xf>
    <xf numFmtId="2" fontId="7" fillId="0" borderId="38" xfId="0" applyNumberFormat="1" applyFont="1" applyFill="1" applyBorder="1" applyAlignment="1">
      <alignment horizontal="center" vertical="top" wrapText="1"/>
    </xf>
    <xf numFmtId="4" fontId="7" fillId="0" borderId="38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left" vertical="top" wrapText="1"/>
    </xf>
    <xf numFmtId="2" fontId="7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justify" vertical="top" wrapText="1"/>
    </xf>
    <xf numFmtId="0" fontId="3" fillId="0" borderId="35" xfId="0" applyFont="1" applyFill="1" applyBorder="1" applyAlignment="1">
      <alignment horizontal="left" vertical="top" wrapText="1"/>
    </xf>
    <xf numFmtId="2" fontId="3" fillId="0" borderId="5" xfId="0" applyNumberFormat="1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2" fontId="7" fillId="0" borderId="0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2" fontId="5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1" fontId="5" fillId="0" borderId="1" xfId="0" applyNumberFormat="1" applyFont="1" applyFill="1" applyBorder="1" applyAlignment="1">
      <alignment horizontal="right" vertical="top" wrapText="1"/>
    </xf>
    <xf numFmtId="4" fontId="5" fillId="0" borderId="0" xfId="0" applyNumberFormat="1" applyFont="1" applyFill="1" applyBorder="1" applyAlignment="1">
      <alignment horizontal="right" vertical="top" wrapText="1"/>
    </xf>
    <xf numFmtId="0" fontId="1" fillId="0" borderId="30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justify" vertical="top" wrapText="1"/>
    </xf>
    <xf numFmtId="2" fontId="1" fillId="0" borderId="0" xfId="0" applyNumberFormat="1" applyFont="1" applyFill="1" applyAlignment="1">
      <alignment horizontal="justify" vertical="top" wrapText="1"/>
    </xf>
    <xf numFmtId="1" fontId="1" fillId="0" borderId="0" xfId="0" applyNumberFormat="1" applyFont="1" applyFill="1" applyAlignment="1">
      <alignment horizontal="justify" vertical="top" wrapText="1"/>
    </xf>
    <xf numFmtId="0" fontId="1" fillId="0" borderId="40" xfId="0" applyFont="1" applyFill="1" applyBorder="1" applyAlignment="1">
      <alignment horizontal="justify" vertical="top" wrapText="1"/>
    </xf>
    <xf numFmtId="1" fontId="1" fillId="0" borderId="40" xfId="0" applyNumberFormat="1" applyFont="1" applyFill="1" applyBorder="1" applyAlignment="1">
      <alignment horizontal="justify" vertical="top" wrapText="1"/>
    </xf>
    <xf numFmtId="4" fontId="7" fillId="0" borderId="40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justify" vertical="top" wrapText="1"/>
    </xf>
    <xf numFmtId="2" fontId="2" fillId="0" borderId="0" xfId="0" applyNumberFormat="1" applyFont="1" applyFill="1" applyAlignment="1">
      <alignment horizontal="justify" vertical="top" wrapText="1"/>
    </xf>
    <xf numFmtId="1" fontId="2" fillId="0" borderId="0" xfId="0" applyNumberFormat="1" applyFont="1" applyFill="1" applyAlignment="1">
      <alignment horizontal="justify" vertical="top" wrapText="1"/>
    </xf>
    <xf numFmtId="4" fontId="2" fillId="0" borderId="0" xfId="0" applyNumberFormat="1" applyFont="1" applyFill="1" applyAlignment="1">
      <alignment horizontal="justify" vertical="top" wrapText="1"/>
    </xf>
    <xf numFmtId="0" fontId="0" fillId="0" borderId="0" xfId="0" applyFill="1"/>
    <xf numFmtId="4" fontId="19" fillId="0" borderId="16" xfId="0" applyNumberFormat="1" applyFont="1" applyBorder="1" applyAlignment="1">
      <alignment vertical="top"/>
    </xf>
    <xf numFmtId="4" fontId="19" fillId="5" borderId="0" xfId="0" applyNumberFormat="1" applyFont="1" applyFill="1" applyAlignment="1">
      <alignment horizontal="justify" vertical="top" wrapText="1"/>
    </xf>
    <xf numFmtId="49" fontId="1" fillId="0" borderId="33" xfId="0" applyNumberFormat="1" applyFont="1" applyFill="1" applyBorder="1" applyAlignment="1">
      <alignment horizontal="justify" vertical="top" wrapText="1"/>
    </xf>
    <xf numFmtId="0" fontId="7" fillId="0" borderId="8" xfId="0" applyFont="1" applyFill="1" applyBorder="1" applyAlignment="1">
      <alignment horizontal="left" vertical="top" wrapText="1"/>
    </xf>
    <xf numFmtId="2" fontId="7" fillId="0" borderId="41" xfId="0" applyNumberFormat="1" applyFont="1" applyFill="1" applyBorder="1" applyAlignment="1">
      <alignment horizontal="center" vertical="top" wrapText="1"/>
    </xf>
    <xf numFmtId="4" fontId="7" fillId="0" borderId="4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Alignment="1">
      <alignment horizontal="left" vertical="top"/>
    </xf>
    <xf numFmtId="0" fontId="33" fillId="0" borderId="19" xfId="0" applyFont="1" applyBorder="1" applyAlignment="1">
      <alignment horizontal="left" vertical="top" wrapText="1"/>
    </xf>
    <xf numFmtId="0" fontId="33" fillId="0" borderId="19" xfId="0" applyFont="1" applyFill="1" applyBorder="1" applyAlignment="1">
      <alignment horizontal="left" vertical="top" wrapText="1"/>
    </xf>
    <xf numFmtId="2" fontId="34" fillId="2" borderId="33" xfId="0" applyNumberFormat="1" applyFont="1" applyFill="1" applyBorder="1" applyAlignment="1">
      <alignment wrapText="1"/>
    </xf>
    <xf numFmtId="0" fontId="33" fillId="0" borderId="28" xfId="0" applyFont="1" applyBorder="1" applyAlignment="1">
      <alignment horizontal="left" vertical="top" wrapText="1"/>
    </xf>
    <xf numFmtId="0" fontId="33" fillId="3" borderId="19" xfId="0" applyFont="1" applyFill="1" applyBorder="1" applyAlignment="1">
      <alignment horizontal="left" vertical="top" wrapText="1"/>
    </xf>
    <xf numFmtId="2" fontId="34" fillId="2" borderId="22" xfId="0" applyNumberFormat="1" applyFont="1" applyFill="1" applyBorder="1" applyAlignment="1">
      <alignment wrapText="1"/>
    </xf>
    <xf numFmtId="2" fontId="34" fillId="2" borderId="22" xfId="0" applyNumberFormat="1" applyFont="1" applyFill="1" applyBorder="1" applyAlignment="1">
      <alignment horizontal="left" vertical="top" wrapText="1"/>
    </xf>
    <xf numFmtId="0" fontId="33" fillId="0" borderId="33" xfId="0" applyFont="1" applyBorder="1" applyAlignment="1">
      <alignment horizontal="left" vertical="top" wrapText="1"/>
    </xf>
    <xf numFmtId="2" fontId="34" fillId="2" borderId="33" xfId="0" applyNumberFormat="1" applyFont="1" applyFill="1" applyBorder="1" applyAlignment="1">
      <alignment horizontal="justify" vertical="center" wrapText="1"/>
    </xf>
    <xf numFmtId="0" fontId="33" fillId="0" borderId="33" xfId="0" applyFont="1" applyFill="1" applyBorder="1" applyAlignment="1">
      <alignment horizontal="left" vertical="top" wrapText="1"/>
    </xf>
    <xf numFmtId="2" fontId="34" fillId="2" borderId="33" xfId="0" applyNumberFormat="1" applyFont="1" applyFill="1" applyBorder="1" applyAlignment="1">
      <alignment horizontal="left" vertical="top" wrapText="1"/>
    </xf>
    <xf numFmtId="0" fontId="33" fillId="0" borderId="28" xfId="0" applyFont="1" applyFill="1" applyBorder="1" applyAlignment="1">
      <alignment horizontal="left" vertical="top" wrapText="1"/>
    </xf>
    <xf numFmtId="2" fontId="34" fillId="2" borderId="23" xfId="0" applyNumberFormat="1" applyFont="1" applyFill="1" applyBorder="1" applyAlignment="1">
      <alignment wrapText="1"/>
    </xf>
    <xf numFmtId="2" fontId="34" fillId="2" borderId="27" xfId="0" applyNumberFormat="1" applyFont="1" applyFill="1" applyBorder="1" applyAlignment="1">
      <alignment horizontal="left" vertical="top" wrapText="1"/>
    </xf>
    <xf numFmtId="0" fontId="34" fillId="0" borderId="22" xfId="0" applyFont="1" applyBorder="1" applyAlignment="1">
      <alignment horizontal="left" vertical="top" wrapText="1"/>
    </xf>
    <xf numFmtId="0" fontId="33" fillId="0" borderId="22" xfId="0" applyFont="1" applyBorder="1" applyAlignment="1">
      <alignment horizontal="justify" vertical="top" wrapText="1"/>
    </xf>
    <xf numFmtId="0" fontId="33" fillId="0" borderId="0" xfId="0" applyFont="1" applyAlignment="1">
      <alignment horizontal="justify" vertical="top" wrapText="1"/>
    </xf>
    <xf numFmtId="0" fontId="34" fillId="0" borderId="0" xfId="0" applyFont="1" applyAlignment="1">
      <alignment vertical="top" wrapText="1"/>
    </xf>
    <xf numFmtId="0" fontId="33" fillId="0" borderId="0" xfId="0" applyFont="1" applyAlignment="1">
      <alignment horizontal="left" vertical="center" wrapText="1"/>
    </xf>
    <xf numFmtId="0" fontId="33" fillId="0" borderId="0" xfId="0" applyFont="1" applyAlignment="1">
      <alignment horizontal="left" wrapText="1"/>
    </xf>
    <xf numFmtId="0" fontId="33" fillId="0" borderId="13" xfId="0" applyFont="1" applyBorder="1" applyAlignment="1">
      <alignment horizontal="justify" vertical="top" wrapText="1"/>
    </xf>
    <xf numFmtId="0" fontId="33" fillId="0" borderId="58" xfId="0" applyFont="1" applyBorder="1" applyAlignment="1">
      <alignment horizontal="justify" vertical="top" wrapText="1"/>
    </xf>
    <xf numFmtId="0" fontId="33" fillId="0" borderId="57" xfId="0" applyFont="1" applyBorder="1" applyAlignment="1">
      <alignment horizontal="justify" vertical="top" wrapText="1"/>
    </xf>
    <xf numFmtId="0" fontId="34" fillId="0" borderId="60" xfId="0" applyFont="1" applyBorder="1" applyAlignment="1">
      <alignment horizontal="justify" vertical="top" wrapText="1"/>
    </xf>
    <xf numFmtId="0" fontId="33" fillId="0" borderId="1" xfId="0" applyFont="1" applyBorder="1" applyAlignment="1">
      <alignment horizontal="left" vertical="top" wrapText="1"/>
    </xf>
    <xf numFmtId="0" fontId="35" fillId="0" borderId="0" xfId="0" applyFont="1"/>
    <xf numFmtId="4" fontId="35" fillId="0" borderId="1" xfId="0" applyNumberFormat="1" applyFont="1" applyBorder="1"/>
    <xf numFmtId="0" fontId="34" fillId="2" borderId="1" xfId="0" applyFont="1" applyFill="1" applyBorder="1" applyAlignment="1">
      <alignment horizontal="left" vertical="top" wrapText="1"/>
    </xf>
    <xf numFmtId="0" fontId="35" fillId="0" borderId="1" xfId="0" applyFont="1" applyBorder="1"/>
    <xf numFmtId="0" fontId="35" fillId="0" borderId="1" xfId="0" applyFont="1" applyBorder="1" applyAlignment="1">
      <alignment horizontal="center" vertical="center"/>
    </xf>
    <xf numFmtId="1" fontId="19" fillId="0" borderId="0" xfId="0" applyNumberFormat="1" applyFont="1" applyFill="1" applyBorder="1" applyAlignment="1">
      <alignment horizontal="left" vertical="center" wrapText="1"/>
    </xf>
    <xf numFmtId="4" fontId="16" fillId="0" borderId="23" xfId="0" applyNumberFormat="1" applyFont="1" applyFill="1" applyBorder="1" applyAlignment="1">
      <alignment horizontal="right" wrapText="1"/>
    </xf>
    <xf numFmtId="4" fontId="23" fillId="0" borderId="55" xfId="0" applyNumberFormat="1" applyFont="1" applyFill="1" applyBorder="1" applyAlignment="1">
      <alignment horizontal="right" wrapText="1"/>
    </xf>
    <xf numFmtId="4" fontId="24" fillId="0" borderId="0" xfId="0" applyNumberFormat="1" applyFont="1" applyAlignment="1">
      <alignment horizontal="center" vertical="top" wrapText="1"/>
    </xf>
    <xf numFmtId="4" fontId="21" fillId="0" borderId="0" xfId="0" applyNumberFormat="1" applyFont="1" applyAlignment="1">
      <alignment horizontal="center" vertical="top"/>
    </xf>
    <xf numFmtId="4" fontId="21" fillId="0" borderId="1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horizontal="center" vertical="center"/>
    </xf>
    <xf numFmtId="0" fontId="31" fillId="0" borderId="0" xfId="0" applyFont="1" applyBorder="1" applyAlignment="1">
      <alignment horizontal="left" wrapText="1"/>
    </xf>
    <xf numFmtId="49" fontId="1" fillId="8" borderId="19" xfId="0" applyNumberFormat="1" applyFont="1" applyFill="1" applyBorder="1" applyAlignment="1">
      <alignment horizontal="justify" vertical="top" wrapText="1"/>
    </xf>
    <xf numFmtId="0" fontId="1" fillId="8" borderId="35" xfId="0" applyFont="1" applyFill="1" applyBorder="1" applyAlignment="1">
      <alignment horizontal="left" vertical="top" wrapText="1"/>
    </xf>
    <xf numFmtId="2" fontId="1" fillId="8" borderId="1" xfId="0" applyNumberFormat="1" applyFont="1" applyFill="1" applyBorder="1" applyAlignment="1">
      <alignment horizontal="center" vertical="top" wrapText="1"/>
    </xf>
    <xf numFmtId="4" fontId="1" fillId="8" borderId="1" xfId="0" applyNumberFormat="1" applyFont="1" applyFill="1" applyBorder="1" applyAlignment="1">
      <alignment horizontal="right" vertical="top" wrapText="1"/>
    </xf>
    <xf numFmtId="4" fontId="1" fillId="8" borderId="23" xfId="0" applyNumberFormat="1" applyFont="1" applyFill="1" applyBorder="1" applyAlignment="1">
      <alignment horizontal="right" vertical="top" wrapText="1"/>
    </xf>
    <xf numFmtId="4" fontId="1" fillId="8" borderId="18" xfId="0" applyNumberFormat="1" applyFont="1" applyFill="1" applyBorder="1" applyAlignment="1">
      <alignment horizontal="right" vertical="top" wrapText="1"/>
    </xf>
    <xf numFmtId="4" fontId="1" fillId="8" borderId="0" xfId="0" applyNumberFormat="1" applyFont="1" applyFill="1" applyBorder="1" applyAlignment="1">
      <alignment horizontal="right" vertical="top" wrapText="1"/>
    </xf>
    <xf numFmtId="0" fontId="1" fillId="8" borderId="0" xfId="0" applyFont="1" applyFill="1" applyAlignment="1">
      <alignment horizontal="justify" vertical="top" wrapText="1"/>
    </xf>
    <xf numFmtId="4" fontId="1" fillId="8" borderId="0" xfId="0" applyNumberFormat="1" applyFont="1" applyFill="1" applyAlignment="1">
      <alignment horizontal="justify" vertical="top" wrapText="1"/>
    </xf>
    <xf numFmtId="0" fontId="1" fillId="8" borderId="1" xfId="0" applyFont="1" applyFill="1" applyBorder="1" applyAlignment="1">
      <alignment horizontal="left" vertical="top" wrapText="1"/>
    </xf>
    <xf numFmtId="2" fontId="1" fillId="8" borderId="5" xfId="0" applyNumberFormat="1" applyFont="1" applyFill="1" applyBorder="1" applyAlignment="1">
      <alignment horizontal="center" vertical="top" wrapText="1"/>
    </xf>
    <xf numFmtId="0" fontId="1" fillId="8" borderId="22" xfId="0" applyFont="1" applyFill="1" applyBorder="1" applyAlignment="1">
      <alignment horizontal="justify" vertical="top" wrapText="1"/>
    </xf>
    <xf numFmtId="49" fontId="1" fillId="8" borderId="22" xfId="0" applyNumberFormat="1" applyFont="1" applyFill="1" applyBorder="1" applyAlignment="1">
      <alignment horizontal="justify" vertical="top" wrapText="1"/>
    </xf>
    <xf numFmtId="4" fontId="1" fillId="8" borderId="38" xfId="0" applyNumberFormat="1" applyFont="1" applyFill="1" applyBorder="1" applyAlignment="1">
      <alignment horizontal="right" vertical="top" wrapText="1"/>
    </xf>
    <xf numFmtId="4" fontId="1" fillId="8" borderId="6" xfId="0" applyNumberFormat="1" applyFont="1" applyFill="1" applyBorder="1" applyAlignment="1">
      <alignment horizontal="right" vertical="top" wrapText="1"/>
    </xf>
    <xf numFmtId="4" fontId="1" fillId="8" borderId="1" xfId="0" applyNumberFormat="1" applyFont="1" applyFill="1" applyBorder="1" applyAlignment="1">
      <alignment horizontal="center" vertical="top" wrapText="1"/>
    </xf>
    <xf numFmtId="4" fontId="3" fillId="8" borderId="1" xfId="0" applyNumberFormat="1" applyFont="1" applyFill="1" applyBorder="1" applyAlignment="1">
      <alignment horizontal="right" vertical="top" wrapText="1"/>
    </xf>
    <xf numFmtId="49" fontId="1" fillId="8" borderId="28" xfId="0" applyNumberFormat="1" applyFont="1" applyFill="1" applyBorder="1" applyAlignment="1">
      <alignment horizontal="justify" vertical="top" wrapText="1"/>
    </xf>
    <xf numFmtId="4" fontId="1" fillId="8" borderId="5" xfId="0" applyNumberFormat="1" applyFont="1" applyFill="1" applyBorder="1" applyAlignment="1">
      <alignment horizontal="right" vertical="top" wrapText="1"/>
    </xf>
    <xf numFmtId="1" fontId="1" fillId="8" borderId="5" xfId="0" applyNumberFormat="1" applyFont="1" applyFill="1" applyBorder="1" applyAlignment="1">
      <alignment horizontal="right" vertical="top" wrapText="1"/>
    </xf>
    <xf numFmtId="4" fontId="1" fillId="8" borderId="24" xfId="0" applyNumberFormat="1" applyFont="1" applyFill="1" applyBorder="1" applyAlignment="1">
      <alignment horizontal="right" vertical="top" wrapText="1"/>
    </xf>
    <xf numFmtId="0" fontId="3" fillId="8" borderId="35" xfId="0" applyFont="1" applyFill="1" applyBorder="1" applyAlignment="1">
      <alignment horizontal="left" vertical="top" wrapText="1"/>
    </xf>
    <xf numFmtId="0" fontId="10" fillId="8" borderId="35" xfId="0" applyFont="1" applyFill="1" applyBorder="1" applyAlignment="1">
      <alignment horizontal="left" vertical="top" wrapText="1"/>
    </xf>
    <xf numFmtId="2" fontId="3" fillId="8" borderId="5" xfId="0" applyNumberFormat="1" applyFont="1" applyFill="1" applyBorder="1" applyAlignment="1">
      <alignment horizontal="center" vertical="top" wrapText="1"/>
    </xf>
    <xf numFmtId="2" fontId="3" fillId="8" borderId="1" xfId="0" applyNumberFormat="1" applyFont="1" applyFill="1" applyBorder="1" applyAlignment="1">
      <alignment horizontal="center" vertical="top" wrapText="1"/>
    </xf>
    <xf numFmtId="4" fontId="3" fillId="8" borderId="5" xfId="0" applyNumberFormat="1" applyFont="1" applyFill="1" applyBorder="1" applyAlignment="1">
      <alignment horizontal="right" vertical="top" wrapText="1"/>
    </xf>
    <xf numFmtId="4" fontId="1" fillId="8" borderId="15" xfId="0" applyNumberFormat="1" applyFont="1" applyFill="1" applyBorder="1" applyAlignment="1">
      <alignment vertical="top" wrapText="1"/>
    </xf>
    <xf numFmtId="49" fontId="1" fillId="8" borderId="33" xfId="0" applyNumberFormat="1" applyFont="1" applyFill="1" applyBorder="1" applyAlignment="1">
      <alignment horizontal="justify" vertical="top" wrapText="1"/>
    </xf>
    <xf numFmtId="4" fontId="3" fillId="8" borderId="1" xfId="0" applyNumberFormat="1" applyFont="1" applyFill="1" applyBorder="1" applyAlignment="1">
      <alignment horizontal="center" vertical="top" wrapText="1"/>
    </xf>
    <xf numFmtId="4" fontId="7" fillId="8" borderId="0" xfId="0" applyNumberFormat="1" applyFont="1" applyFill="1" applyBorder="1" applyAlignment="1">
      <alignment horizontal="center" vertical="top" wrapText="1"/>
    </xf>
    <xf numFmtId="49" fontId="1" fillId="5" borderId="19" xfId="0" applyNumberFormat="1" applyFont="1" applyFill="1" applyBorder="1" applyAlignment="1">
      <alignment horizontal="justify" vertical="top" wrapText="1"/>
    </xf>
    <xf numFmtId="2" fontId="1" fillId="5" borderId="1" xfId="0" applyNumberFormat="1" applyFont="1" applyFill="1" applyBorder="1" applyAlignment="1">
      <alignment horizontal="center" vertical="top" wrapText="1"/>
    </xf>
    <xf numFmtId="4" fontId="1" fillId="5" borderId="23" xfId="0" applyNumberFormat="1" applyFont="1" applyFill="1" applyBorder="1" applyAlignment="1">
      <alignment horizontal="right" vertical="top" wrapText="1"/>
    </xf>
    <xf numFmtId="4" fontId="1" fillId="5" borderId="0" xfId="0" applyNumberFormat="1" applyFont="1" applyFill="1" applyBorder="1" applyAlignment="1">
      <alignment horizontal="right" vertical="top" wrapText="1"/>
    </xf>
    <xf numFmtId="0" fontId="1" fillId="5" borderId="0" xfId="0" applyFont="1" applyFill="1" applyAlignment="1">
      <alignment horizontal="justify" vertical="top" wrapText="1"/>
    </xf>
    <xf numFmtId="4" fontId="1" fillId="5" borderId="0" xfId="0" applyNumberFormat="1" applyFont="1" applyFill="1" applyAlignment="1">
      <alignment horizontal="justify" vertical="top" wrapText="1"/>
    </xf>
    <xf numFmtId="49" fontId="1" fillId="8" borderId="49" xfId="0" applyNumberFormat="1" applyFont="1" applyFill="1" applyBorder="1" applyAlignment="1">
      <alignment horizontal="justify" vertical="top" wrapText="1"/>
    </xf>
    <xf numFmtId="4" fontId="3" fillId="8" borderId="23" xfId="0" applyNumberFormat="1" applyFont="1" applyFill="1" applyBorder="1" applyAlignment="1">
      <alignment horizontal="right" vertical="top" wrapText="1"/>
    </xf>
    <xf numFmtId="0" fontId="1" fillId="8" borderId="0" xfId="0" applyFont="1" applyFill="1" applyBorder="1" applyAlignment="1">
      <alignment horizontal="justify" vertical="top" wrapText="1"/>
    </xf>
    <xf numFmtId="4" fontId="1" fillId="8" borderId="0" xfId="0" applyNumberFormat="1" applyFont="1" applyFill="1" applyBorder="1" applyAlignment="1">
      <alignment horizontal="justify" vertical="top" wrapText="1"/>
    </xf>
    <xf numFmtId="4" fontId="7" fillId="8" borderId="38" xfId="0" applyNumberFormat="1" applyFont="1" applyFill="1" applyBorder="1" applyAlignment="1">
      <alignment horizontal="center" vertical="top" wrapText="1"/>
    </xf>
    <xf numFmtId="4" fontId="3" fillId="8" borderId="5" xfId="0" applyNumberFormat="1" applyFont="1" applyFill="1" applyBorder="1" applyAlignment="1">
      <alignment horizontal="center" vertical="top" wrapText="1"/>
    </xf>
    <xf numFmtId="1" fontId="19" fillId="0" borderId="16" xfId="0" applyNumberFormat="1" applyFont="1" applyFill="1" applyBorder="1" applyAlignment="1">
      <alignment horizontal="left" vertical="center" wrapText="1"/>
    </xf>
    <xf numFmtId="0" fontId="34" fillId="2" borderId="23" xfId="0" applyFont="1" applyFill="1" applyBorder="1" applyAlignment="1">
      <alignment horizontal="left" vertical="top" wrapText="1"/>
    </xf>
    <xf numFmtId="0" fontId="33" fillId="0" borderId="23" xfId="0" applyFont="1" applyFill="1" applyBorder="1" applyAlignment="1">
      <alignment horizontal="left" vertical="top" wrapText="1"/>
    </xf>
    <xf numFmtId="2" fontId="34" fillId="2" borderId="23" xfId="0" applyNumberFormat="1" applyFont="1" applyFill="1" applyBorder="1" applyAlignment="1">
      <alignment horizontal="left" vertical="top" wrapText="1"/>
    </xf>
    <xf numFmtId="0" fontId="33" fillId="0" borderId="23" xfId="0" applyFont="1" applyBorder="1" applyAlignment="1">
      <alignment horizontal="left" vertical="top" wrapText="1"/>
    </xf>
    <xf numFmtId="0" fontId="35" fillId="0" borderId="1" xfId="0" applyFont="1" applyBorder="1" applyAlignment="1">
      <alignment horizontal="center"/>
    </xf>
    <xf numFmtId="4" fontId="35" fillId="0" borderId="0" xfId="0" applyNumberFormat="1" applyFont="1"/>
    <xf numFmtId="0" fontId="34" fillId="0" borderId="0" xfId="0" applyFont="1" applyBorder="1" applyAlignment="1">
      <alignment horizontal="left" vertical="top" wrapText="1"/>
    </xf>
    <xf numFmtId="0" fontId="33" fillId="0" borderId="0" xfId="0" applyFont="1" applyBorder="1" applyAlignment="1">
      <alignment horizontal="justify" vertical="top" wrapText="1"/>
    </xf>
    <xf numFmtId="0" fontId="34" fillId="0" borderId="0" xfId="0" applyFont="1" applyBorder="1" applyAlignment="1">
      <alignment horizontal="justify" vertical="top" wrapText="1"/>
    </xf>
    <xf numFmtId="4" fontId="19" fillId="6" borderId="1" xfId="0" applyNumberFormat="1" applyFont="1" applyFill="1" applyBorder="1" applyAlignment="1">
      <alignment horizontal="center" vertical="top" wrapText="1"/>
    </xf>
    <xf numFmtId="4" fontId="33" fillId="0" borderId="1" xfId="0" applyNumberFormat="1" applyFont="1" applyBorder="1"/>
    <xf numFmtId="0" fontId="33" fillId="0" borderId="1" xfId="0" applyFont="1" applyBorder="1"/>
    <xf numFmtId="0" fontId="33" fillId="0" borderId="0" xfId="0" applyFont="1"/>
    <xf numFmtId="0" fontId="35" fillId="9" borderId="0" xfId="0" applyFont="1" applyFill="1"/>
    <xf numFmtId="0" fontId="35" fillId="9" borderId="1" xfId="0" applyFont="1" applyFill="1" applyBorder="1"/>
    <xf numFmtId="4" fontId="35" fillId="9" borderId="1" xfId="0" applyNumberFormat="1" applyFont="1" applyFill="1" applyBorder="1"/>
    <xf numFmtId="4" fontId="33" fillId="9" borderId="1" xfId="0" applyNumberFormat="1" applyFont="1" applyFill="1" applyBorder="1"/>
    <xf numFmtId="166" fontId="35" fillId="0" borderId="0" xfId="0" applyNumberFormat="1" applyFont="1"/>
    <xf numFmtId="166" fontId="35" fillId="0" borderId="1" xfId="0" applyNumberFormat="1" applyFont="1" applyBorder="1"/>
    <xf numFmtId="4" fontId="35" fillId="0" borderId="1" xfId="0" applyNumberFormat="1" applyFont="1" applyFill="1" applyBorder="1"/>
    <xf numFmtId="166" fontId="33" fillId="0" borderId="1" xfId="0" applyNumberFormat="1" applyFont="1" applyBorder="1"/>
    <xf numFmtId="0" fontId="35" fillId="0" borderId="0" xfId="0" applyFont="1" applyFill="1"/>
    <xf numFmtId="0" fontId="35" fillId="0" borderId="1" xfId="0" applyFont="1" applyFill="1" applyBorder="1"/>
    <xf numFmtId="4" fontId="33" fillId="0" borderId="1" xfId="0" applyNumberFormat="1" applyFont="1" applyFill="1" applyBorder="1"/>
    <xf numFmtId="0" fontId="35" fillId="9" borderId="1" xfId="0" applyFont="1" applyFill="1" applyBorder="1" applyAlignment="1">
      <alignment horizontal="center" vertical="center"/>
    </xf>
    <xf numFmtId="0" fontId="35" fillId="9" borderId="1" xfId="0" applyFont="1" applyFill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/>
    </xf>
    <xf numFmtId="4" fontId="18" fillId="0" borderId="0" xfId="0" applyNumberFormat="1" applyFont="1" applyBorder="1" applyAlignment="1">
      <alignment vertical="top"/>
    </xf>
    <xf numFmtId="49" fontId="18" fillId="0" borderId="1" xfId="0" applyNumberFormat="1" applyFont="1" applyBorder="1" applyAlignment="1">
      <alignment horizontal="center" vertical="center"/>
    </xf>
    <xf numFmtId="0" fontId="1" fillId="6" borderId="35" xfId="0" applyFont="1" applyFill="1" applyBorder="1" applyAlignment="1">
      <alignment horizontal="left" vertical="top" wrapText="1"/>
    </xf>
    <xf numFmtId="0" fontId="1" fillId="6" borderId="36" xfId="0" applyFont="1" applyFill="1" applyBorder="1" applyAlignment="1">
      <alignment horizontal="left" vertical="top" wrapText="1"/>
    </xf>
    <xf numFmtId="0" fontId="1" fillId="6" borderId="1" xfId="0" applyFont="1" applyFill="1" applyBorder="1" applyAlignment="1">
      <alignment horizontal="justify" vertical="top" wrapText="1"/>
    </xf>
    <xf numFmtId="0" fontId="1" fillId="6" borderId="0" xfId="0" applyFont="1" applyFill="1" applyAlignment="1">
      <alignment horizontal="justify" vertical="top" wrapText="1"/>
    </xf>
    <xf numFmtId="0" fontId="1" fillId="6" borderId="1" xfId="0" applyFont="1" applyFill="1" applyBorder="1" applyAlignment="1">
      <alignment horizontal="left" vertical="top" wrapText="1"/>
    </xf>
    <xf numFmtId="49" fontId="1" fillId="6" borderId="28" xfId="0" applyNumberFormat="1" applyFont="1" applyFill="1" applyBorder="1" applyAlignment="1">
      <alignment horizontal="justify" vertical="top" wrapText="1"/>
    </xf>
    <xf numFmtId="2" fontId="1" fillId="6" borderId="5" xfId="0" applyNumberFormat="1" applyFont="1" applyFill="1" applyBorder="1" applyAlignment="1">
      <alignment horizontal="center" vertical="top" wrapText="1"/>
    </xf>
    <xf numFmtId="4" fontId="1" fillId="6" borderId="1" xfId="0" applyNumberFormat="1" applyFont="1" applyFill="1" applyBorder="1" applyAlignment="1">
      <alignment horizontal="right" vertical="top" wrapText="1"/>
    </xf>
    <xf numFmtId="4" fontId="1" fillId="6" borderId="5" xfId="0" applyNumberFormat="1" applyFont="1" applyFill="1" applyBorder="1" applyAlignment="1">
      <alignment horizontal="right" vertical="top" wrapText="1"/>
    </xf>
    <xf numFmtId="4" fontId="1" fillId="6" borderId="23" xfId="0" applyNumberFormat="1" applyFont="1" applyFill="1" applyBorder="1" applyAlignment="1">
      <alignment horizontal="right" vertical="top" wrapText="1"/>
    </xf>
    <xf numFmtId="4" fontId="1" fillId="6" borderId="24" xfId="0" applyNumberFormat="1" applyFont="1" applyFill="1" applyBorder="1" applyAlignment="1">
      <alignment horizontal="right" vertical="top" wrapText="1"/>
    </xf>
    <xf numFmtId="4" fontId="1" fillId="6" borderId="0" xfId="0" applyNumberFormat="1" applyFont="1" applyFill="1" applyBorder="1" applyAlignment="1">
      <alignment horizontal="right" vertical="top" wrapText="1"/>
    </xf>
    <xf numFmtId="4" fontId="1" fillId="6" borderId="0" xfId="0" applyNumberFormat="1" applyFont="1" applyFill="1" applyAlignment="1">
      <alignment horizontal="justify" vertical="top" wrapText="1"/>
    </xf>
    <xf numFmtId="2" fontId="1" fillId="6" borderId="1" xfId="0" applyNumberFormat="1" applyFont="1" applyFill="1" applyBorder="1" applyAlignment="1">
      <alignment horizontal="center" vertical="top" wrapText="1"/>
    </xf>
    <xf numFmtId="0" fontId="3" fillId="6" borderId="35" xfId="0" applyFont="1" applyFill="1" applyBorder="1" applyAlignment="1">
      <alignment horizontal="left" vertical="top" wrapText="1"/>
    </xf>
    <xf numFmtId="0" fontId="1" fillId="6" borderId="39" xfId="0" applyFont="1" applyFill="1" applyBorder="1" applyAlignment="1">
      <alignment horizontal="left" vertical="top" wrapText="1"/>
    </xf>
    <xf numFmtId="0" fontId="10" fillId="6" borderId="35" xfId="0" applyFont="1" applyFill="1" applyBorder="1" applyAlignment="1">
      <alignment horizontal="left" vertical="top" wrapText="1"/>
    </xf>
    <xf numFmtId="0" fontId="1" fillId="6" borderId="35" xfId="0" applyFont="1" applyFill="1" applyBorder="1" applyAlignment="1">
      <alignment horizontal="justify" vertical="top" wrapText="1"/>
    </xf>
    <xf numFmtId="0" fontId="3" fillId="6" borderId="1" xfId="0" applyFont="1" applyFill="1" applyBorder="1" applyAlignment="1">
      <alignment horizontal="left" vertical="top" wrapText="1"/>
    </xf>
    <xf numFmtId="0" fontId="6" fillId="6" borderId="35" xfId="0" applyFont="1" applyFill="1" applyBorder="1" applyAlignment="1">
      <alignment horizontal="left" vertical="top" wrapText="1"/>
    </xf>
    <xf numFmtId="0" fontId="6" fillId="6" borderId="1" xfId="0" applyFont="1" applyFill="1" applyBorder="1" applyAlignment="1">
      <alignment horizontal="left" vertical="top" wrapText="1"/>
    </xf>
    <xf numFmtId="0" fontId="3" fillId="6" borderId="5" xfId="0" applyFont="1" applyFill="1" applyBorder="1" applyAlignment="1">
      <alignment horizontal="left" vertical="top" wrapText="1"/>
    </xf>
    <xf numFmtId="0" fontId="33" fillId="6" borderId="19" xfId="0" applyFont="1" applyFill="1" applyBorder="1" applyAlignment="1">
      <alignment horizontal="left" vertical="top" wrapText="1"/>
    </xf>
    <xf numFmtId="0" fontId="33" fillId="6" borderId="1" xfId="0" applyFont="1" applyFill="1" applyBorder="1" applyAlignment="1">
      <alignment horizontal="left" vertical="top" wrapText="1"/>
    </xf>
    <xf numFmtId="4" fontId="35" fillId="6" borderId="1" xfId="0" applyNumberFormat="1" applyFont="1" applyFill="1" applyBorder="1"/>
    <xf numFmtId="0" fontId="35" fillId="6" borderId="1" xfId="0" applyFont="1" applyFill="1" applyBorder="1"/>
    <xf numFmtId="4" fontId="33" fillId="6" borderId="1" xfId="0" applyNumberFormat="1" applyFont="1" applyFill="1" applyBorder="1"/>
    <xf numFmtId="166" fontId="33" fillId="6" borderId="1" xfId="0" applyNumberFormat="1" applyFont="1" applyFill="1" applyBorder="1"/>
    <xf numFmtId="0" fontId="35" fillId="6" borderId="0" xfId="0" applyFont="1" applyFill="1"/>
    <xf numFmtId="3" fontId="18" fillId="0" borderId="1" xfId="0" applyNumberFormat="1" applyFont="1" applyBorder="1" applyAlignment="1">
      <alignment horizontal="center" vertical="center" wrapText="1"/>
    </xf>
    <xf numFmtId="0" fontId="27" fillId="10" borderId="1" xfId="0" applyFont="1" applyFill="1" applyBorder="1" applyAlignment="1">
      <alignment horizontal="left" vertical="top" wrapText="1"/>
    </xf>
    <xf numFmtId="49" fontId="3" fillId="0" borderId="33" xfId="0" applyNumberFormat="1" applyFont="1" applyFill="1" applyBorder="1" applyAlignment="1">
      <alignment horizontal="justify" vertical="top" wrapText="1"/>
    </xf>
    <xf numFmtId="0" fontId="3" fillId="0" borderId="0" xfId="0" applyFont="1" applyFill="1" applyAlignment="1">
      <alignment horizontal="justify" vertical="top" wrapText="1"/>
    </xf>
    <xf numFmtId="2" fontId="1" fillId="0" borderId="1" xfId="0" applyNumberFormat="1" applyFont="1" applyFill="1" applyBorder="1" applyAlignment="1">
      <alignment horizontal="justify" vertical="top" wrapText="1"/>
    </xf>
    <xf numFmtId="0" fontId="27" fillId="2" borderId="22" xfId="0" applyFont="1" applyFill="1" applyBorder="1" applyAlignment="1">
      <alignment horizontal="justify" wrapText="1"/>
    </xf>
    <xf numFmtId="0" fontId="19" fillId="5" borderId="1" xfId="0" applyFont="1" applyFill="1" applyBorder="1" applyAlignment="1">
      <alignment horizontal="justify" wrapText="1"/>
    </xf>
    <xf numFmtId="0" fontId="19" fillId="0" borderId="23" xfId="0" applyFont="1" applyBorder="1" applyAlignment="1">
      <alignment horizontal="justify" vertical="top" wrapText="1"/>
    </xf>
    <xf numFmtId="0" fontId="19" fillId="0" borderId="23" xfId="0" applyFont="1" applyBorder="1" applyAlignment="1">
      <alignment horizontal="left" vertical="top" wrapText="1"/>
    </xf>
    <xf numFmtId="0" fontId="19" fillId="3" borderId="23" xfId="0" applyFont="1" applyFill="1" applyBorder="1" applyAlignment="1">
      <alignment horizontal="left" vertical="top" wrapText="1"/>
    </xf>
    <xf numFmtId="4" fontId="17" fillId="0" borderId="0" xfId="0" applyNumberFormat="1" applyFont="1"/>
    <xf numFmtId="0" fontId="7" fillId="0" borderId="20" xfId="0" applyFont="1" applyFill="1" applyBorder="1" applyAlignment="1">
      <alignment horizontal="left" vertical="top" wrapText="1"/>
    </xf>
    <xf numFmtId="2" fontId="7" fillId="0" borderId="6" xfId="0" applyNumberFormat="1" applyFont="1" applyFill="1" applyBorder="1" applyAlignment="1">
      <alignment horizontal="center" vertical="top" wrapText="1"/>
    </xf>
    <xf numFmtId="4" fontId="7" fillId="0" borderId="6" xfId="0" applyNumberFormat="1" applyFont="1" applyFill="1" applyBorder="1" applyAlignment="1">
      <alignment horizontal="center" vertical="top" wrapText="1"/>
    </xf>
    <xf numFmtId="4" fontId="7" fillId="8" borderId="6" xfId="0" applyNumberFormat="1" applyFont="1" applyFill="1" applyBorder="1" applyAlignment="1">
      <alignment horizontal="center" vertical="top" wrapText="1"/>
    </xf>
    <xf numFmtId="4" fontId="7" fillId="8" borderId="1" xfId="0" applyNumberFormat="1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horizontal="left" vertical="top" wrapText="1"/>
    </xf>
    <xf numFmtId="0" fontId="33" fillId="0" borderId="0" xfId="0" applyFont="1" applyBorder="1" applyAlignment="1">
      <alignment horizontal="left" vertical="top" wrapText="1"/>
    </xf>
    <xf numFmtId="4" fontId="35" fillId="9" borderId="0" xfId="0" applyNumberFormat="1" applyFont="1" applyFill="1" applyBorder="1"/>
    <xf numFmtId="4" fontId="35" fillId="0" borderId="0" xfId="0" applyNumberFormat="1" applyFont="1" applyBorder="1"/>
    <xf numFmtId="0" fontId="35" fillId="0" borderId="0" xfId="0" applyFont="1" applyBorder="1"/>
    <xf numFmtId="4" fontId="35" fillId="0" borderId="0" xfId="0" applyNumberFormat="1" applyFont="1" applyFill="1" applyBorder="1"/>
    <xf numFmtId="4" fontId="33" fillId="9" borderId="0" xfId="0" applyNumberFormat="1" applyFont="1" applyFill="1" applyBorder="1"/>
    <xf numFmtId="166" fontId="33" fillId="0" borderId="0" xfId="0" applyNumberFormat="1" applyFont="1" applyBorder="1"/>
    <xf numFmtId="0" fontId="35" fillId="0" borderId="1" xfId="0" applyFont="1" applyBorder="1" applyAlignment="1">
      <alignment horizontal="left"/>
    </xf>
    <xf numFmtId="0" fontId="19" fillId="6" borderId="15" xfId="0" applyFont="1" applyFill="1" applyBorder="1" applyAlignment="1">
      <alignment horizontal="justify" vertical="top" wrapText="1"/>
    </xf>
    <xf numFmtId="0" fontId="38" fillId="0" borderId="1" xfId="0" applyFont="1" applyBorder="1" applyAlignment="1">
      <alignment horizontal="center" vertical="center" wrapText="1"/>
    </xf>
    <xf numFmtId="0" fontId="39" fillId="0" borderId="35" xfId="0" applyFont="1" applyBorder="1" applyAlignment="1">
      <alignment vertical="center"/>
    </xf>
    <xf numFmtId="0" fontId="32" fillId="0" borderId="1" xfId="0" applyFont="1" applyBorder="1" applyAlignment="1">
      <alignment horizontal="center"/>
    </xf>
    <xf numFmtId="0" fontId="5" fillId="0" borderId="14" xfId="0" applyFont="1" applyFill="1" applyBorder="1" applyAlignment="1">
      <alignment horizontal="left" vertical="center" wrapText="1"/>
    </xf>
    <xf numFmtId="0" fontId="1" fillId="8" borderId="17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left" vertical="center" wrapText="1"/>
    </xf>
    <xf numFmtId="0" fontId="1" fillId="8" borderId="1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1" fillId="8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7" fillId="0" borderId="45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7" fillId="0" borderId="42" xfId="0" applyFont="1" applyFill="1" applyBorder="1" applyAlignment="1">
      <alignment horizontal="left" vertical="center" wrapText="1"/>
    </xf>
    <xf numFmtId="0" fontId="1" fillId="8" borderId="14" xfId="0" applyFont="1" applyFill="1" applyBorder="1" applyAlignment="1">
      <alignment horizontal="left" vertical="center" wrapText="1"/>
    </xf>
    <xf numFmtId="0" fontId="1" fillId="6" borderId="17" xfId="0" applyFont="1" applyFill="1" applyBorder="1" applyAlignment="1">
      <alignment horizontal="left" vertical="center" wrapText="1"/>
    </xf>
    <xf numFmtId="0" fontId="3" fillId="8" borderId="17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1" fillId="8" borderId="35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36" xfId="0" applyFont="1" applyFill="1" applyBorder="1" applyAlignment="1">
      <alignment horizontal="left" vertical="center" wrapText="1"/>
    </xf>
    <xf numFmtId="0" fontId="1" fillId="5" borderId="17" xfId="0" applyFont="1" applyFill="1" applyBorder="1" applyAlignment="1">
      <alignment horizontal="left" vertical="center" wrapText="1"/>
    </xf>
    <xf numFmtId="0" fontId="36" fillId="8" borderId="17" xfId="0" applyFont="1" applyFill="1" applyBorder="1" applyAlignment="1">
      <alignment horizontal="left" vertical="center" wrapText="1"/>
    </xf>
    <xf numFmtId="0" fontId="36" fillId="0" borderId="17" xfId="0" applyFont="1" applyFill="1" applyBorder="1" applyAlignment="1">
      <alignment horizontal="left" vertical="center" wrapText="1"/>
    </xf>
    <xf numFmtId="0" fontId="36" fillId="8" borderId="36" xfId="0" applyFont="1" applyFill="1" applyBorder="1" applyAlignment="1">
      <alignment horizontal="left" vertical="center" wrapText="1"/>
    </xf>
    <xf numFmtId="0" fontId="1" fillId="0" borderId="35" xfId="0" applyFont="1" applyFill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27" fillId="2" borderId="22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4" fontId="2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vertical="top" wrapText="1"/>
    </xf>
    <xf numFmtId="4" fontId="1" fillId="8" borderId="0" xfId="0" applyNumberFormat="1" applyFont="1" applyFill="1" applyAlignment="1">
      <alignment vertical="top" wrapText="1"/>
    </xf>
    <xf numFmtId="4" fontId="7" fillId="8" borderId="0" xfId="0" applyNumberFormat="1" applyFont="1" applyFill="1" applyAlignment="1">
      <alignment vertical="top" wrapText="1"/>
    </xf>
    <xf numFmtId="4" fontId="1" fillId="6" borderId="0" xfId="0" applyNumberFormat="1" applyFont="1" applyFill="1" applyAlignment="1">
      <alignment vertical="top" wrapText="1"/>
    </xf>
    <xf numFmtId="4" fontId="2" fillId="0" borderId="0" xfId="0" applyNumberFormat="1" applyFont="1" applyFill="1" applyAlignment="1">
      <alignment vertical="top" wrapText="1"/>
    </xf>
    <xf numFmtId="0" fontId="7" fillId="0" borderId="14" xfId="0" applyFont="1" applyFill="1" applyBorder="1" applyAlignment="1">
      <alignment horizontal="left" vertical="center" wrapText="1"/>
    </xf>
    <xf numFmtId="0" fontId="42" fillId="0" borderId="20" xfId="0" applyFont="1" applyFill="1" applyBorder="1" applyAlignment="1">
      <alignment horizontal="left" vertical="center" wrapText="1"/>
    </xf>
    <xf numFmtId="0" fontId="35" fillId="10" borderId="1" xfId="0" applyFont="1" applyFill="1" applyBorder="1"/>
    <xf numFmtId="4" fontId="35" fillId="10" borderId="1" xfId="0" applyNumberFormat="1" applyFont="1" applyFill="1" applyBorder="1"/>
    <xf numFmtId="166" fontId="35" fillId="10" borderId="1" xfId="0" applyNumberFormat="1" applyFont="1" applyFill="1" applyBorder="1"/>
    <xf numFmtId="4" fontId="33" fillId="10" borderId="1" xfId="0" applyNumberFormat="1" applyFont="1" applyFill="1" applyBorder="1"/>
    <xf numFmtId="166" fontId="33" fillId="10" borderId="1" xfId="0" applyNumberFormat="1" applyFont="1" applyFill="1" applyBorder="1"/>
    <xf numFmtId="4" fontId="27" fillId="0" borderId="1" xfId="0" applyNumberFormat="1" applyFont="1" applyFill="1" applyBorder="1" applyAlignment="1">
      <alignment horizontal="right" vertical="center" wrapText="1"/>
    </xf>
    <xf numFmtId="3" fontId="17" fillId="0" borderId="1" xfId="0" applyNumberFormat="1" applyFont="1" applyBorder="1" applyAlignment="1">
      <alignment horizontal="center" vertical="center"/>
    </xf>
    <xf numFmtId="4" fontId="3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164" fontId="19" fillId="0" borderId="1" xfId="0" applyNumberFormat="1" applyFont="1" applyFill="1" applyBorder="1" applyAlignment="1">
      <alignment horizontal="justify" vertical="center" wrapText="1"/>
    </xf>
    <xf numFmtId="4" fontId="19" fillId="0" borderId="1" xfId="0" applyNumberFormat="1" applyFont="1" applyFill="1" applyBorder="1" applyAlignment="1">
      <alignment horizontal="right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4" fontId="19" fillId="5" borderId="1" xfId="0" applyNumberFormat="1" applyFont="1" applyFill="1" applyBorder="1" applyAlignment="1">
      <alignment horizontal="right" vertical="center" wrapText="1"/>
    </xf>
    <xf numFmtId="164" fontId="19" fillId="0" borderId="1" xfId="0" applyNumberFormat="1" applyFont="1" applyFill="1" applyBorder="1" applyAlignment="1">
      <alignment horizontal="center" vertical="center" wrapText="1"/>
    </xf>
    <xf numFmtId="164" fontId="27" fillId="0" borderId="1" xfId="0" applyNumberFormat="1" applyFont="1" applyFill="1" applyBorder="1" applyAlignment="1">
      <alignment horizontal="center" vertical="center" wrapText="1"/>
    </xf>
    <xf numFmtId="164" fontId="27" fillId="0" borderId="1" xfId="0" applyNumberFormat="1" applyFont="1" applyFill="1" applyBorder="1" applyAlignment="1">
      <alignment horizontal="right" vertical="center" wrapText="1"/>
    </xf>
    <xf numFmtId="4" fontId="27" fillId="5" borderId="1" xfId="0" applyNumberFormat="1" applyFont="1" applyFill="1" applyBorder="1" applyAlignment="1">
      <alignment horizontal="right" vertical="center" wrapText="1"/>
    </xf>
    <xf numFmtId="164" fontId="27" fillId="7" borderId="1" xfId="0" applyNumberFormat="1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justify" vertical="top" wrapText="1"/>
    </xf>
    <xf numFmtId="0" fontId="18" fillId="0" borderId="17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left" vertical="top" wrapText="1"/>
    </xf>
    <xf numFmtId="0" fontId="19" fillId="5" borderId="17" xfId="0" applyFont="1" applyFill="1" applyBorder="1" applyAlignment="1">
      <alignment horizontal="justify" wrapText="1"/>
    </xf>
    <xf numFmtId="0" fontId="28" fillId="7" borderId="17" xfId="0" applyFont="1" applyFill="1" applyBorder="1" applyAlignment="1">
      <alignment horizontal="justify" vertical="top" wrapText="1"/>
    </xf>
    <xf numFmtId="0" fontId="29" fillId="4" borderId="51" xfId="0" applyFont="1" applyFill="1" applyBorder="1" applyAlignment="1">
      <alignment horizontal="justify" vertical="top" wrapText="1"/>
    </xf>
    <xf numFmtId="164" fontId="27" fillId="4" borderId="52" xfId="0" applyNumberFormat="1" applyFont="1" applyFill="1" applyBorder="1" applyAlignment="1">
      <alignment horizontal="center" vertical="top" wrapText="1"/>
    </xf>
    <xf numFmtId="4" fontId="27" fillId="4" borderId="52" xfId="0" applyNumberFormat="1" applyFont="1" applyFill="1" applyBorder="1" applyAlignment="1">
      <alignment horizontal="right" vertical="top" wrapText="1"/>
    </xf>
    <xf numFmtId="4" fontId="27" fillId="4" borderId="53" xfId="0" applyNumberFormat="1" applyFont="1" applyFill="1" applyBorder="1" applyAlignment="1">
      <alignment horizontal="right" vertical="top" wrapText="1"/>
    </xf>
    <xf numFmtId="4" fontId="27" fillId="7" borderId="1" xfId="0" applyNumberFormat="1" applyFont="1" applyFill="1" applyBorder="1" applyAlignment="1">
      <alignment horizontal="right" vertical="center" wrapText="1"/>
    </xf>
    <xf numFmtId="4" fontId="37" fillId="6" borderId="15" xfId="0" applyNumberFormat="1" applyFont="1" applyFill="1" applyBorder="1" applyAlignment="1">
      <alignment vertical="center" wrapText="1"/>
    </xf>
    <xf numFmtId="4" fontId="19" fillId="6" borderId="1" xfId="0" applyNumberFormat="1" applyFont="1" applyFill="1" applyBorder="1" applyAlignment="1">
      <alignment horizontal="right" vertical="center" wrapText="1"/>
    </xf>
    <xf numFmtId="4" fontId="43" fillId="0" borderId="1" xfId="0" applyNumberFormat="1" applyFont="1" applyFill="1" applyBorder="1" applyAlignment="1">
      <alignment horizontal="center" vertical="top" wrapText="1"/>
    </xf>
    <xf numFmtId="4" fontId="43" fillId="0" borderId="0" xfId="0" applyNumberFormat="1" applyFont="1" applyFill="1" applyBorder="1" applyAlignment="1">
      <alignment horizontal="center" vertical="top" wrapText="1"/>
    </xf>
    <xf numFmtId="0" fontId="43" fillId="0" borderId="0" xfId="0" applyFont="1" applyFill="1" applyAlignment="1">
      <alignment horizontal="justify" vertical="top" wrapText="1"/>
    </xf>
    <xf numFmtId="4" fontId="43" fillId="0" borderId="0" xfId="0" applyNumberFormat="1" applyFont="1" applyFill="1" applyAlignment="1">
      <alignment horizontal="justify" vertical="top" wrapText="1"/>
    </xf>
    <xf numFmtId="4" fontId="43" fillId="8" borderId="0" xfId="0" applyNumberFormat="1" applyFont="1" applyFill="1" applyAlignment="1">
      <alignment vertical="top" wrapText="1"/>
    </xf>
    <xf numFmtId="4" fontId="42" fillId="0" borderId="1" xfId="0" applyNumberFormat="1" applyFont="1" applyFill="1" applyBorder="1" applyAlignment="1">
      <alignment horizontal="center" vertical="top" wrapText="1"/>
    </xf>
    <xf numFmtId="4" fontId="42" fillId="0" borderId="0" xfId="0" applyNumberFormat="1" applyFont="1" applyFill="1" applyBorder="1" applyAlignment="1">
      <alignment horizontal="center" vertical="top" wrapText="1"/>
    </xf>
    <xf numFmtId="4" fontId="42" fillId="8" borderId="0" xfId="0" applyNumberFormat="1" applyFont="1" applyFill="1" applyAlignment="1">
      <alignment vertical="top" wrapText="1"/>
    </xf>
    <xf numFmtId="4" fontId="20" fillId="0" borderId="1" xfId="0" applyNumberFormat="1" applyFont="1" applyFill="1" applyBorder="1" applyAlignment="1">
      <alignment horizontal="center" vertical="center" wrapText="1"/>
    </xf>
    <xf numFmtId="165" fontId="16" fillId="5" borderId="1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4" fontId="19" fillId="0" borderId="0" xfId="0" applyNumberFormat="1" applyFont="1" applyFill="1" applyAlignment="1">
      <alignment wrapText="1"/>
    </xf>
    <xf numFmtId="0" fontId="19" fillId="0" borderId="16" xfId="0" applyFont="1" applyBorder="1" applyAlignment="1">
      <alignment vertical="center" wrapText="1"/>
    </xf>
    <xf numFmtId="0" fontId="27" fillId="2" borderId="1" xfId="0" applyFont="1" applyFill="1" applyBorder="1" applyAlignment="1">
      <alignment horizontal="justify" wrapText="1"/>
    </xf>
    <xf numFmtId="0" fontId="17" fillId="0" borderId="0" xfId="0" applyFont="1" applyBorder="1" applyAlignment="1">
      <alignment horizontal="center"/>
    </xf>
    <xf numFmtId="0" fontId="17" fillId="0" borderId="0" xfId="0" applyFont="1" applyBorder="1" applyAlignment="1"/>
    <xf numFmtId="0" fontId="39" fillId="6" borderId="0" xfId="0" applyFont="1" applyFill="1" applyBorder="1" applyAlignment="1">
      <alignment horizontal="center"/>
    </xf>
    <xf numFmtId="0" fontId="40" fillId="0" borderId="23" xfId="0" applyFont="1" applyBorder="1" applyAlignment="1">
      <alignment vertical="center"/>
    </xf>
    <xf numFmtId="0" fontId="39" fillId="0" borderId="0" xfId="0" applyFont="1" applyFill="1" applyBorder="1" applyAlignment="1">
      <alignment horizontal="center"/>
    </xf>
    <xf numFmtId="0" fontId="19" fillId="11" borderId="1" xfId="0" applyFont="1" applyFill="1" applyBorder="1" applyAlignment="1">
      <alignment horizontal="left" vertical="top" wrapText="1"/>
    </xf>
    <xf numFmtId="0" fontId="19" fillId="11" borderId="1" xfId="0" applyFont="1" applyFill="1" applyBorder="1" applyAlignment="1">
      <alignment horizontal="center" vertical="center" wrapText="1"/>
    </xf>
    <xf numFmtId="4" fontId="19" fillId="11" borderId="1" xfId="0" applyNumberFormat="1" applyFont="1" applyFill="1" applyBorder="1" applyAlignment="1">
      <alignment horizontal="center" vertical="center"/>
    </xf>
    <xf numFmtId="4" fontId="27" fillId="10" borderId="1" xfId="0" applyNumberFormat="1" applyFont="1" applyFill="1" applyBorder="1" applyAlignment="1">
      <alignment horizontal="center" vertical="center"/>
    </xf>
    <xf numFmtId="0" fontId="17" fillId="11" borderId="1" xfId="0" applyFont="1" applyFill="1" applyBorder="1" applyAlignment="1">
      <alignment horizontal="center" vertical="center"/>
    </xf>
    <xf numFmtId="0" fontId="17" fillId="11" borderId="15" xfId="0" applyFont="1" applyFill="1" applyBorder="1" applyAlignment="1">
      <alignment horizontal="center" vertical="center"/>
    </xf>
    <xf numFmtId="0" fontId="17" fillId="12" borderId="15" xfId="0" applyFont="1" applyFill="1" applyBorder="1" applyAlignment="1">
      <alignment horizontal="center" vertical="center"/>
    </xf>
    <xf numFmtId="0" fontId="19" fillId="12" borderId="1" xfId="0" applyFont="1" applyFill="1" applyBorder="1" applyAlignment="1">
      <alignment horizontal="center" vertical="center" wrapText="1"/>
    </xf>
    <xf numFmtId="3" fontId="19" fillId="12" borderId="1" xfId="0" applyNumberFormat="1" applyFont="1" applyFill="1" applyBorder="1" applyAlignment="1">
      <alignment horizontal="center" vertical="center"/>
    </xf>
    <xf numFmtId="4" fontId="19" fillId="12" borderId="1" xfId="0" applyNumberFormat="1" applyFont="1" applyFill="1" applyBorder="1" applyAlignment="1">
      <alignment horizontal="center" vertical="center"/>
    </xf>
    <xf numFmtId="3" fontId="17" fillId="11" borderId="1" xfId="0" applyNumberFormat="1" applyFont="1" applyFill="1" applyBorder="1" applyAlignment="1">
      <alignment horizontal="center" vertical="center"/>
    </xf>
    <xf numFmtId="4" fontId="17" fillId="11" borderId="1" xfId="0" applyNumberFormat="1" applyFont="1" applyFill="1" applyBorder="1" applyAlignment="1">
      <alignment vertical="center"/>
    </xf>
    <xf numFmtId="3" fontId="27" fillId="10" borderId="1" xfId="0" applyNumberFormat="1" applyFont="1" applyFill="1" applyBorder="1" applyAlignment="1">
      <alignment horizontal="center" vertical="center"/>
    </xf>
    <xf numFmtId="0" fontId="27" fillId="11" borderId="1" xfId="0" applyFont="1" applyFill="1" applyBorder="1" applyAlignment="1">
      <alignment horizontal="center" vertical="center" wrapText="1"/>
    </xf>
    <xf numFmtId="0" fontId="44" fillId="11" borderId="36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left" vertical="center" wrapText="1"/>
    </xf>
    <xf numFmtId="3" fontId="14" fillId="6" borderId="1" xfId="0" applyNumberFormat="1" applyFont="1" applyFill="1" applyBorder="1" applyAlignment="1">
      <alignment horizontal="center"/>
    </xf>
    <xf numFmtId="3" fontId="27" fillId="6" borderId="1" xfId="0" applyNumberFormat="1" applyFont="1" applyFill="1" applyBorder="1" applyAlignment="1">
      <alignment horizontal="center" vertical="center"/>
    </xf>
    <xf numFmtId="4" fontId="27" fillId="6" borderId="1" xfId="0" applyNumberFormat="1" applyFont="1" applyFill="1" applyBorder="1" applyAlignment="1">
      <alignment horizontal="center" vertical="center"/>
    </xf>
    <xf numFmtId="3" fontId="19" fillId="11" borderId="1" xfId="0" applyNumberFormat="1" applyFont="1" applyFill="1" applyBorder="1" applyAlignment="1">
      <alignment horizontal="center" vertical="center"/>
    </xf>
    <xf numFmtId="0" fontId="47" fillId="0" borderId="0" xfId="0" applyFont="1"/>
    <xf numFmtId="4" fontId="19" fillId="0" borderId="23" xfId="0" applyNumberFormat="1" applyFont="1" applyFill="1" applyBorder="1" applyAlignment="1">
      <alignment horizontal="right" vertical="center" wrapText="1"/>
    </xf>
    <xf numFmtId="4" fontId="27" fillId="0" borderId="23" xfId="0" applyNumberFormat="1" applyFont="1" applyFill="1" applyBorder="1" applyAlignment="1">
      <alignment horizontal="right" vertical="center" wrapText="1"/>
    </xf>
    <xf numFmtId="4" fontId="27" fillId="7" borderId="23" xfId="0" applyNumberFormat="1" applyFont="1" applyFill="1" applyBorder="1" applyAlignment="1">
      <alignment horizontal="right" vertical="center" wrapText="1"/>
    </xf>
    <xf numFmtId="4" fontId="17" fillId="12" borderId="1" xfId="0" applyNumberFormat="1" applyFont="1" applyFill="1" applyBorder="1" applyAlignment="1">
      <alignment horizontal="center" vertical="center"/>
    </xf>
    <xf numFmtId="0" fontId="19" fillId="12" borderId="1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justify" vertical="center" wrapText="1"/>
    </xf>
    <xf numFmtId="0" fontId="19" fillId="0" borderId="0" xfId="0" applyFont="1" applyAlignment="1">
      <alignment horizontal="justify" vertical="center" wrapText="1"/>
    </xf>
    <xf numFmtId="4" fontId="19" fillId="0" borderId="0" xfId="0" applyNumberFormat="1" applyFont="1" applyFill="1" applyAlignment="1">
      <alignment horizontal="center" wrapText="1"/>
    </xf>
    <xf numFmtId="0" fontId="17" fillId="12" borderId="1" xfId="0" applyFont="1" applyFill="1" applyBorder="1" applyAlignment="1">
      <alignment horizontal="center" vertical="center"/>
    </xf>
    <xf numFmtId="0" fontId="1" fillId="6" borderId="0" xfId="0" applyFont="1" applyFill="1" applyAlignment="1">
      <alignment horizontal="center" vertical="top" wrapText="1"/>
    </xf>
    <xf numFmtId="0" fontId="7" fillId="6" borderId="0" xfId="0" applyFont="1" applyFill="1" applyAlignment="1">
      <alignment horizontal="center" vertical="top" wrapText="1"/>
    </xf>
    <xf numFmtId="0" fontId="32" fillId="0" borderId="0" xfId="0" applyFont="1" applyBorder="1" applyAlignment="1">
      <alignment horizontal="center"/>
    </xf>
    <xf numFmtId="0" fontId="27" fillId="12" borderId="0" xfId="0" applyFont="1" applyFill="1" applyBorder="1" applyAlignment="1">
      <alignment horizontal="center" vertical="center" wrapText="1"/>
    </xf>
    <xf numFmtId="49" fontId="27" fillId="0" borderId="33" xfId="0" applyNumberFormat="1" applyFont="1" applyBorder="1" applyAlignment="1">
      <alignment horizontal="justify" vertical="center" wrapText="1"/>
    </xf>
    <xf numFmtId="0" fontId="27" fillId="2" borderId="17" xfId="0" applyFont="1" applyFill="1" applyBorder="1" applyAlignment="1">
      <alignment horizontal="left" vertical="center" wrapText="1"/>
    </xf>
    <xf numFmtId="3" fontId="18" fillId="0" borderId="23" xfId="0" applyNumberFormat="1" applyFont="1" applyBorder="1" applyAlignment="1">
      <alignment horizontal="center" vertical="center" wrapText="1"/>
    </xf>
    <xf numFmtId="0" fontId="32" fillId="0" borderId="1" xfId="0" applyFont="1" applyBorder="1" applyAlignment="1">
      <alignment horizontal="left" vertical="top" wrapText="1"/>
    </xf>
    <xf numFmtId="3" fontId="32" fillId="12" borderId="1" xfId="0" applyNumberFormat="1" applyFont="1" applyFill="1" applyBorder="1" applyAlignment="1">
      <alignment horizontal="center" vertical="center"/>
    </xf>
    <xf numFmtId="0" fontId="19" fillId="0" borderId="5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4" fontId="24" fillId="0" borderId="0" xfId="0" applyNumberFormat="1" applyFont="1" applyBorder="1" applyAlignment="1">
      <alignment horizontal="center" wrapText="1"/>
    </xf>
    <xf numFmtId="4" fontId="24" fillId="5" borderId="16" xfId="0" applyNumberFormat="1" applyFont="1" applyFill="1" applyBorder="1" applyAlignment="1">
      <alignment horizont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4" fontId="20" fillId="0" borderId="54" xfId="0" applyNumberFormat="1" applyFont="1" applyFill="1" applyBorder="1" applyAlignment="1">
      <alignment horizontal="center" vertical="center" wrapText="1"/>
    </xf>
    <xf numFmtId="4" fontId="20" fillId="0" borderId="23" xfId="0" applyNumberFormat="1" applyFont="1" applyFill="1" applyBorder="1" applyAlignment="1">
      <alignment horizontal="center" vertical="center" wrapText="1"/>
    </xf>
    <xf numFmtId="4" fontId="20" fillId="0" borderId="1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top" wrapText="1"/>
    </xf>
    <xf numFmtId="164" fontId="20" fillId="0" borderId="3" xfId="0" applyNumberFormat="1" applyFont="1" applyFill="1" applyBorder="1" applyAlignment="1">
      <alignment horizontal="center" vertical="center" wrapText="1"/>
    </xf>
    <xf numFmtId="164" fontId="20" fillId="0" borderId="1" xfId="0" applyNumberFormat="1" applyFont="1" applyFill="1" applyBorder="1" applyAlignment="1">
      <alignment horizontal="center" vertical="center" wrapText="1"/>
    </xf>
    <xf numFmtId="4" fontId="20" fillId="0" borderId="3" xfId="0" applyNumberFormat="1" applyFont="1" applyFill="1" applyBorder="1" applyAlignment="1">
      <alignment horizontal="center" vertical="center" wrapText="1"/>
    </xf>
    <xf numFmtId="4" fontId="19" fillId="0" borderId="0" xfId="0" applyNumberFormat="1" applyFont="1" applyFill="1" applyAlignment="1">
      <alignment horizontal="center" wrapText="1"/>
    </xf>
    <xf numFmtId="0" fontId="19" fillId="0" borderId="0" xfId="0" applyFont="1" applyAlignment="1">
      <alignment horizontal="center" vertical="center" wrapText="1"/>
    </xf>
    <xf numFmtId="4" fontId="21" fillId="0" borderId="49" xfId="0" applyNumberFormat="1" applyFont="1" applyBorder="1" applyAlignment="1">
      <alignment horizontal="center" vertical="top" wrapText="1"/>
    </xf>
    <xf numFmtId="4" fontId="21" fillId="0" borderId="0" xfId="0" applyNumberFormat="1" applyFont="1" applyAlignment="1">
      <alignment horizontal="center" vertical="top"/>
    </xf>
    <xf numFmtId="4" fontId="23" fillId="0" borderId="1" xfId="0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4" fontId="24" fillId="0" borderId="0" xfId="0" applyNumberFormat="1" applyFont="1" applyAlignment="1">
      <alignment horizontal="left" vertical="top" wrapText="1"/>
    </xf>
    <xf numFmtId="4" fontId="31" fillId="0" borderId="16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left" vertical="top" wrapText="1"/>
    </xf>
    <xf numFmtId="0" fontId="24" fillId="0" borderId="0" xfId="0" applyFont="1" applyBorder="1" applyAlignment="1">
      <alignment horizontal="left" vertical="top" wrapText="1"/>
    </xf>
    <xf numFmtId="4" fontId="26" fillId="0" borderId="0" xfId="0" applyNumberFormat="1" applyFont="1" applyBorder="1" applyAlignment="1">
      <alignment horizontal="right" vertical="top" wrapText="1"/>
    </xf>
    <xf numFmtId="0" fontId="38" fillId="0" borderId="5" xfId="0" applyFont="1" applyBorder="1" applyAlignment="1">
      <alignment horizontal="center" vertical="center" wrapText="1"/>
    </xf>
    <xf numFmtId="0" fontId="38" fillId="0" borderId="15" xfId="0" applyFont="1" applyBorder="1" applyAlignment="1">
      <alignment horizontal="center" vertical="center" wrapText="1"/>
    </xf>
    <xf numFmtId="0" fontId="27" fillId="12" borderId="1" xfId="0" applyFont="1" applyFill="1" applyBorder="1" applyAlignment="1">
      <alignment horizontal="center" vertical="center" wrapText="1"/>
    </xf>
    <xf numFmtId="0" fontId="27" fillId="12" borderId="5" xfId="0" applyFont="1" applyFill="1" applyBorder="1" applyAlignment="1">
      <alignment horizontal="center" vertical="center" wrapText="1"/>
    </xf>
    <xf numFmtId="0" fontId="46" fillId="12" borderId="5" xfId="0" applyFont="1" applyFill="1" applyBorder="1" applyAlignment="1">
      <alignment horizontal="center" vertical="center" wrapText="1"/>
    </xf>
    <xf numFmtId="0" fontId="46" fillId="12" borderId="15" xfId="0" applyFont="1" applyFill="1" applyBorder="1" applyAlignment="1">
      <alignment horizontal="center" vertical="center" wrapText="1"/>
    </xf>
    <xf numFmtId="0" fontId="27" fillId="11" borderId="1" xfId="0" applyFont="1" applyFill="1" applyBorder="1" applyAlignment="1">
      <alignment horizontal="center" vertical="center" wrapText="1"/>
    </xf>
    <xf numFmtId="0" fontId="46" fillId="11" borderId="5" xfId="0" applyFont="1" applyFill="1" applyBorder="1" applyAlignment="1">
      <alignment horizontal="center" vertical="center" wrapText="1"/>
    </xf>
    <xf numFmtId="0" fontId="46" fillId="11" borderId="15" xfId="0" applyFont="1" applyFill="1" applyBorder="1" applyAlignment="1">
      <alignment horizontal="center" vertical="center" wrapText="1"/>
    </xf>
    <xf numFmtId="0" fontId="39" fillId="11" borderId="1" xfId="0" applyFont="1" applyFill="1" applyBorder="1" applyAlignment="1">
      <alignment horizontal="center" vertical="center"/>
    </xf>
    <xf numFmtId="0" fontId="17" fillId="11" borderId="1" xfId="0" applyFont="1" applyFill="1" applyBorder="1" applyAlignment="1">
      <alignment horizontal="center" vertical="center"/>
    </xf>
    <xf numFmtId="0" fontId="44" fillId="11" borderId="23" xfId="0" applyFont="1" applyFill="1" applyBorder="1" applyAlignment="1">
      <alignment horizontal="center" vertical="center" wrapText="1"/>
    </xf>
    <xf numFmtId="0" fontId="44" fillId="11" borderId="49" xfId="0" applyFont="1" applyFill="1" applyBorder="1" applyAlignment="1">
      <alignment horizontal="center" vertical="center" wrapText="1"/>
    </xf>
    <xf numFmtId="0" fontId="44" fillId="11" borderId="35" xfId="0" applyFont="1" applyFill="1" applyBorder="1" applyAlignment="1">
      <alignment horizontal="center" vertical="center" wrapText="1"/>
    </xf>
    <xf numFmtId="0" fontId="39" fillId="12" borderId="23" xfId="0" applyFont="1" applyFill="1" applyBorder="1" applyAlignment="1">
      <alignment horizontal="center" vertical="center"/>
    </xf>
    <xf numFmtId="0" fontId="39" fillId="12" borderId="49" xfId="0" applyFont="1" applyFill="1" applyBorder="1" applyAlignment="1">
      <alignment horizontal="center" vertical="center"/>
    </xf>
    <xf numFmtId="0" fontId="39" fillId="12" borderId="35" xfId="0" applyFont="1" applyFill="1" applyBorder="1" applyAlignment="1">
      <alignment horizontal="center" vertical="center"/>
    </xf>
    <xf numFmtId="0" fontId="44" fillId="12" borderId="1" xfId="0" applyFont="1" applyFill="1" applyBorder="1" applyAlignment="1">
      <alignment horizontal="center" vertical="center" wrapText="1"/>
    </xf>
    <xf numFmtId="0" fontId="2" fillId="0" borderId="45" xfId="0" applyFont="1" applyFill="1" applyBorder="1" applyAlignment="1">
      <alignment horizontal="left" vertical="center" wrapText="1"/>
    </xf>
    <xf numFmtId="0" fontId="2" fillId="0" borderId="42" xfId="0" applyFont="1" applyFill="1" applyBorder="1" applyAlignment="1">
      <alignment horizontal="left" vertical="center" wrapText="1"/>
    </xf>
    <xf numFmtId="0" fontId="2" fillId="0" borderId="46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2" fillId="0" borderId="29" xfId="0" applyFont="1" applyFill="1" applyBorder="1" applyAlignment="1">
      <alignment horizontal="center" vertical="center" textRotation="90" wrapText="1" readingOrder="1"/>
    </xf>
    <xf numFmtId="0" fontId="2" fillId="0" borderId="21" xfId="0" applyFont="1" applyFill="1" applyBorder="1" applyAlignment="1">
      <alignment horizontal="center" vertical="center" textRotation="90" wrapText="1" readingOrder="1"/>
    </xf>
    <xf numFmtId="0" fontId="2" fillId="0" borderId="47" xfId="0" applyFont="1" applyFill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48" fillId="0" borderId="0" xfId="0" applyFont="1" applyAlignment="1">
      <alignment vertical="center"/>
    </xf>
    <xf numFmtId="4" fontId="49" fillId="0" borderId="0" xfId="0" applyNumberFormat="1" applyFont="1" applyFill="1" applyAlignment="1">
      <alignment horizontal="justify" vertical="top" wrapText="1"/>
    </xf>
    <xf numFmtId="0" fontId="48" fillId="0" borderId="0" xfId="0" applyFont="1" applyAlignment="1">
      <alignment horizontal="center" vertical="center"/>
    </xf>
    <xf numFmtId="0" fontId="48" fillId="0" borderId="0" xfId="0" applyFont="1" applyAlignment="1">
      <alignment horizontal="right" vertical="center"/>
    </xf>
    <xf numFmtId="0" fontId="48" fillId="0" borderId="0" xfId="0" applyFont="1" applyFill="1" applyAlignment="1">
      <alignment vertical="center"/>
    </xf>
    <xf numFmtId="0" fontId="48" fillId="0" borderId="0" xfId="0" applyFont="1" applyFill="1" applyAlignment="1">
      <alignment horizontal="right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Users\Pavlenko_AE\AppData\Local\Microsoft\Windows\Temporary%20Internet%20Files\Content.Outlook\OR81F1AH\&#1064;&#1090;&#1072;&#1090;&#1085;&#1086;&#1077;%20&#1088;&#1072;&#1089;&#1087;&#1080;&#1089;&#1072;&#1085;&#1080;&#1077;%20&#1089;%201%20&#1103;&#1085;&#1074;&#1072;&#1088;&#1103;%202020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"/>
      <sheetName val="стоимость должности"/>
      <sheetName val="СТОИМОСТЬ бала"/>
      <sheetName val="надбавка за стаж"/>
      <sheetName val="ночное время"/>
      <sheetName val="Ночное время пересчёт"/>
      <sheetName val="Праздники и выходные"/>
    </sheetNames>
    <sheetDataSet>
      <sheetData sheetId="0">
        <row r="75">
          <cell r="B75" t="str">
            <v>Старший администратор вычислительной сети</v>
          </cell>
        </row>
        <row r="76">
          <cell r="B76" t="str">
            <v>Администратор вычислительной сети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N61"/>
  <sheetViews>
    <sheetView showZeros="0" tabSelected="1" view="pageBreakPreview" topLeftCell="B1" zoomScale="84" zoomScaleNormal="82" zoomScaleSheetLayoutView="84" workbookViewId="0">
      <selection activeCell="D23" sqref="D23:D25"/>
    </sheetView>
  </sheetViews>
  <sheetFormatPr defaultColWidth="9.140625" defaultRowHeight="15" x14ac:dyDescent="0.25"/>
  <cols>
    <col min="1" max="1" width="4.7109375" style="62" hidden="1" customWidth="1"/>
    <col min="2" max="2" width="43.5703125" style="62" customWidth="1"/>
    <col min="3" max="3" width="24.28515625" style="92" customWidth="1"/>
    <col min="4" max="4" width="15.7109375" customWidth="1"/>
    <col min="5" max="5" width="21.85546875" style="93" customWidth="1"/>
    <col min="6" max="6" width="17" style="93" customWidth="1"/>
    <col min="7" max="7" width="12.7109375" style="93" customWidth="1"/>
    <col min="8" max="8" width="16.85546875" style="93" customWidth="1"/>
    <col min="9" max="10" width="14.85546875" style="93" customWidth="1"/>
    <col min="11" max="11" width="14.140625" style="93" customWidth="1"/>
    <col min="12" max="12" width="15.85546875" style="93" customWidth="1"/>
    <col min="13" max="13" width="21.85546875" style="93" customWidth="1"/>
    <col min="14" max="14" width="9.140625" style="427"/>
    <col min="15" max="15" width="10" style="62" bestFit="1" customWidth="1"/>
    <col min="16" max="16384" width="9.140625" style="62"/>
  </cols>
  <sheetData>
    <row r="2" spans="2:13" ht="16.5" x14ac:dyDescent="0.25">
      <c r="J2" s="548"/>
      <c r="K2" s="552"/>
      <c r="L2" s="553" t="s">
        <v>382</v>
      </c>
    </row>
    <row r="3" spans="2:13" ht="16.5" x14ac:dyDescent="0.25">
      <c r="J3" s="549"/>
      <c r="K3" s="550"/>
      <c r="L3" s="551" t="s">
        <v>383</v>
      </c>
    </row>
    <row r="4" spans="2:13" ht="16.5" x14ac:dyDescent="0.25">
      <c r="J4" s="549"/>
      <c r="K4" s="550"/>
      <c r="L4" s="551" t="s">
        <v>384</v>
      </c>
    </row>
    <row r="6" spans="2:13" ht="11.25" x14ac:dyDescent="0.25">
      <c r="D6" s="93"/>
      <c r="M6" s="91"/>
    </row>
    <row r="7" spans="2:13" ht="20.25" x14ac:dyDescent="0.25">
      <c r="B7" s="53"/>
      <c r="C7" s="54" t="s">
        <v>386</v>
      </c>
      <c r="D7" s="54"/>
      <c r="E7" s="188"/>
      <c r="F7" s="188"/>
      <c r="G7" s="188"/>
      <c r="H7" s="55"/>
      <c r="I7" s="56"/>
      <c r="J7" s="60"/>
      <c r="K7" s="303" t="s">
        <v>269</v>
      </c>
      <c r="L7" s="57"/>
      <c r="M7" s="60"/>
    </row>
    <row r="8" spans="2:13" ht="18.75" customHeight="1" x14ac:dyDescent="0.25">
      <c r="B8" s="53"/>
      <c r="C8" s="512" t="s">
        <v>0</v>
      </c>
      <c r="D8" s="512"/>
      <c r="E8" s="512"/>
      <c r="F8" s="512"/>
      <c r="G8" s="512"/>
      <c r="H8" s="56"/>
      <c r="I8" s="56"/>
      <c r="J8" s="304" t="s">
        <v>270</v>
      </c>
      <c r="K8" s="305" t="s">
        <v>271</v>
      </c>
      <c r="L8" s="57"/>
      <c r="M8" s="60"/>
    </row>
    <row r="9" spans="2:13" ht="18.75" x14ac:dyDescent="0.25">
      <c r="B9" s="53"/>
      <c r="C9" s="58"/>
      <c r="D9" s="59"/>
      <c r="E9" s="59"/>
      <c r="F9" s="59"/>
      <c r="G9" s="59"/>
      <c r="H9" s="60"/>
      <c r="I9" s="60"/>
      <c r="J9" s="304" t="s">
        <v>272</v>
      </c>
      <c r="K9" s="305" t="s">
        <v>273</v>
      </c>
      <c r="L9" s="57"/>
      <c r="M9" s="60"/>
    </row>
    <row r="10" spans="2:13" ht="18.75" x14ac:dyDescent="0.25">
      <c r="B10" s="53"/>
      <c r="C10" s="58"/>
      <c r="D10" s="59"/>
      <c r="E10" s="59"/>
      <c r="F10" s="59"/>
      <c r="G10" s="59"/>
      <c r="H10" s="60"/>
      <c r="I10" s="60"/>
      <c r="J10" s="60"/>
      <c r="K10" s="60"/>
      <c r="L10" s="57"/>
      <c r="M10" s="60"/>
    </row>
    <row r="11" spans="2:13" ht="18.75" x14ac:dyDescent="0.25">
      <c r="B11" s="53"/>
      <c r="C11" s="58"/>
      <c r="D11" s="59"/>
      <c r="E11" s="59"/>
      <c r="F11" s="59"/>
      <c r="G11" s="59"/>
      <c r="H11" s="60"/>
      <c r="I11" s="60"/>
      <c r="J11" s="60"/>
      <c r="K11" s="60"/>
      <c r="L11" s="57"/>
      <c r="M11" s="60"/>
    </row>
    <row r="12" spans="2:13" ht="18.75" x14ac:dyDescent="0.25">
      <c r="B12" s="53"/>
      <c r="C12" s="513" t="s">
        <v>1</v>
      </c>
      <c r="D12" s="513"/>
      <c r="E12" s="61" t="s">
        <v>2</v>
      </c>
      <c r="F12" s="514" t="s">
        <v>3</v>
      </c>
      <c r="G12" s="514"/>
      <c r="H12" s="60"/>
      <c r="I12" s="60"/>
      <c r="J12" s="60"/>
      <c r="K12" s="60"/>
      <c r="L12" s="57"/>
      <c r="M12" s="60"/>
    </row>
    <row r="13" spans="2:13" ht="18.75" customHeight="1" x14ac:dyDescent="0.25">
      <c r="B13" s="63"/>
      <c r="C13" s="64"/>
      <c r="D13" s="230"/>
      <c r="E13" s="231"/>
      <c r="F13" s="515"/>
      <c r="G13" s="515"/>
      <c r="H13" s="516" t="s">
        <v>4</v>
      </c>
      <c r="I13" s="516"/>
      <c r="J13" s="516"/>
      <c r="K13" s="516"/>
      <c r="L13" s="516"/>
      <c r="M13" s="60"/>
    </row>
    <row r="14" spans="2:13" ht="18.75" customHeight="1" x14ac:dyDescent="0.25">
      <c r="B14" s="63"/>
      <c r="C14" s="516" t="s">
        <v>380</v>
      </c>
      <c r="D14" s="516"/>
      <c r="E14" s="516"/>
      <c r="F14" s="232"/>
      <c r="G14" s="67"/>
      <c r="H14" s="518" t="s">
        <v>387</v>
      </c>
      <c r="I14" s="518"/>
      <c r="J14" s="518"/>
      <c r="K14" s="518"/>
      <c r="L14" s="518"/>
      <c r="M14" s="518"/>
    </row>
    <row r="15" spans="2:13" ht="18.75" x14ac:dyDescent="0.25">
      <c r="B15" s="63"/>
      <c r="C15" s="64"/>
      <c r="D15" s="65"/>
      <c r="E15" s="67"/>
      <c r="F15" s="67"/>
      <c r="G15" s="67"/>
      <c r="H15" s="67"/>
      <c r="I15" s="67"/>
      <c r="J15" s="67"/>
      <c r="K15" s="67"/>
      <c r="L15" s="229"/>
      <c r="M15" s="66"/>
    </row>
    <row r="16" spans="2:13" ht="18.75" customHeight="1" x14ac:dyDescent="0.25">
      <c r="B16" s="63"/>
      <c r="C16" s="64"/>
      <c r="D16" s="65"/>
      <c r="E16" s="67"/>
      <c r="F16" s="67"/>
      <c r="G16" s="67"/>
      <c r="H16" s="516" t="s">
        <v>274</v>
      </c>
      <c r="I16" s="516"/>
      <c r="J16" s="516"/>
      <c r="K16" s="516"/>
      <c r="L16" s="516"/>
      <c r="M16" s="66"/>
    </row>
    <row r="17" spans="1:14" ht="18.75" x14ac:dyDescent="0.25">
      <c r="B17" s="68"/>
      <c r="C17" s="69"/>
      <c r="D17" s="70"/>
      <c r="E17" s="67"/>
      <c r="F17" s="71"/>
      <c r="G17" s="71"/>
      <c r="H17" s="71"/>
      <c r="I17" s="71"/>
      <c r="J17" s="71"/>
      <c r="K17" s="71"/>
      <c r="L17" s="72"/>
      <c r="M17" s="66"/>
    </row>
    <row r="18" spans="1:14" ht="18.75" customHeight="1" x14ac:dyDescent="0.25">
      <c r="B18" s="68"/>
      <c r="C18" s="69"/>
      <c r="D18" s="70"/>
      <c r="E18" s="71"/>
      <c r="F18" s="71"/>
      <c r="G18" s="71"/>
      <c r="H18" s="519" t="s">
        <v>381</v>
      </c>
      <c r="I18" s="519"/>
      <c r="J18" s="519"/>
      <c r="K18" s="519"/>
      <c r="L18" s="519"/>
      <c r="M18" s="519"/>
    </row>
    <row r="19" spans="1:14" ht="18.75" x14ac:dyDescent="0.25">
      <c r="B19" s="68"/>
      <c r="C19" s="69"/>
      <c r="D19" s="70"/>
      <c r="E19" s="520"/>
      <c r="F19" s="520"/>
      <c r="G19" s="520"/>
      <c r="H19" s="520"/>
      <c r="I19" s="520"/>
      <c r="J19" s="520"/>
      <c r="K19" s="520"/>
      <c r="L19" s="229"/>
      <c r="M19" s="75"/>
    </row>
    <row r="20" spans="1:14" ht="18.75" customHeight="1" x14ac:dyDescent="0.3">
      <c r="B20" s="68"/>
      <c r="C20" s="69"/>
      <c r="D20" s="70"/>
      <c r="E20" s="73"/>
      <c r="F20" s="74"/>
      <c r="G20" s="73"/>
      <c r="H20" s="499" t="s">
        <v>168</v>
      </c>
      <c r="I20" s="499"/>
      <c r="J20" s="499"/>
      <c r="K20" s="499"/>
      <c r="L20" s="500"/>
      <c r="M20" s="500"/>
    </row>
    <row r="21" spans="1:14" ht="28.5" customHeight="1" x14ac:dyDescent="0.25">
      <c r="B21" s="112"/>
      <c r="C21" s="113"/>
      <c r="D21" s="114"/>
      <c r="E21" s="114"/>
      <c r="F21" s="517"/>
      <c r="G21" s="517"/>
      <c r="H21" s="517"/>
      <c r="I21" s="517"/>
      <c r="J21" s="517"/>
      <c r="K21" s="517"/>
      <c r="L21" s="517"/>
      <c r="M21" s="517"/>
    </row>
    <row r="22" spans="1:14" ht="15.75" thickBot="1" x14ac:dyDescent="0.3">
      <c r="B22" s="112"/>
      <c r="C22" s="113"/>
      <c r="D22" s="114"/>
      <c r="E22" s="114"/>
      <c r="F22" s="114"/>
      <c r="G22" s="233"/>
      <c r="H22" s="233"/>
      <c r="I22" s="233"/>
      <c r="J22" s="233"/>
      <c r="K22" s="233"/>
      <c r="L22" s="233"/>
      <c r="M22" s="233"/>
    </row>
    <row r="23" spans="1:14" ht="30" customHeight="1" x14ac:dyDescent="0.25">
      <c r="B23" s="501" t="s">
        <v>6</v>
      </c>
      <c r="C23" s="507" t="s">
        <v>7</v>
      </c>
      <c r="D23" s="509" t="s">
        <v>163</v>
      </c>
      <c r="E23" s="509" t="s">
        <v>164</v>
      </c>
      <c r="F23" s="506" t="s">
        <v>167</v>
      </c>
      <c r="G23" s="506"/>
      <c r="H23" s="506"/>
      <c r="I23" s="506"/>
      <c r="J23" s="506"/>
      <c r="K23" s="506"/>
      <c r="L23" s="506"/>
      <c r="M23" s="503" t="s">
        <v>169</v>
      </c>
    </row>
    <row r="24" spans="1:14" s="426" customFormat="1" ht="20.25" customHeight="1" x14ac:dyDescent="0.25">
      <c r="A24" s="426" t="s">
        <v>5</v>
      </c>
      <c r="B24" s="502"/>
      <c r="C24" s="508"/>
      <c r="D24" s="505"/>
      <c r="E24" s="505"/>
      <c r="F24" s="505" t="s">
        <v>108</v>
      </c>
      <c r="G24" s="505"/>
      <c r="H24" s="505"/>
      <c r="I24" s="505"/>
      <c r="J24" s="505" t="s">
        <v>10</v>
      </c>
      <c r="K24" s="505"/>
      <c r="L24" s="505"/>
      <c r="M24" s="504"/>
    </row>
    <row r="25" spans="1:14" s="77" customFormat="1" ht="95.25" customHeight="1" thickBot="1" x14ac:dyDescent="0.3">
      <c r="A25" s="76"/>
      <c r="B25" s="428" t="s">
        <v>166</v>
      </c>
      <c r="C25" s="508"/>
      <c r="D25" s="505"/>
      <c r="E25" s="505"/>
      <c r="F25" s="447" t="s">
        <v>109</v>
      </c>
      <c r="G25" s="447" t="s">
        <v>118</v>
      </c>
      <c r="H25" s="447" t="s">
        <v>11</v>
      </c>
      <c r="I25" s="447" t="s">
        <v>12</v>
      </c>
      <c r="J25" s="447" t="s">
        <v>165</v>
      </c>
      <c r="K25" s="447" t="s">
        <v>69</v>
      </c>
      <c r="L25" s="447" t="s">
        <v>70</v>
      </c>
      <c r="M25" s="504"/>
      <c r="N25" s="426"/>
    </row>
    <row r="26" spans="1:14" s="77" customFormat="1" ht="13.5" thickBot="1" x14ac:dyDescent="0.3">
      <c r="A26" s="78">
        <v>1</v>
      </c>
      <c r="B26" s="428">
        <v>2</v>
      </c>
      <c r="C26" s="115">
        <f>B26+1</f>
        <v>3</v>
      </c>
      <c r="D26" s="335">
        <v>4</v>
      </c>
      <c r="E26" s="335">
        <v>5</v>
      </c>
      <c r="F26" s="335">
        <v>6</v>
      </c>
      <c r="G26" s="335">
        <f t="shared" ref="G26" si="0">F26+1</f>
        <v>7</v>
      </c>
      <c r="H26" s="335">
        <f t="shared" ref="H26" si="1">G26+1</f>
        <v>8</v>
      </c>
      <c r="I26" s="335">
        <f t="shared" ref="I26" si="2">H26+1</f>
        <v>9</v>
      </c>
      <c r="J26" s="335">
        <f t="shared" ref="J26" si="3">I26+1</f>
        <v>10</v>
      </c>
      <c r="K26" s="335">
        <f t="shared" ref="K26" si="4">J26+1</f>
        <v>11</v>
      </c>
      <c r="L26" s="335">
        <f t="shared" ref="L26" si="5">K26+1</f>
        <v>12</v>
      </c>
      <c r="M26" s="494">
        <f t="shared" ref="M26" si="6">L26+1</f>
        <v>13</v>
      </c>
      <c r="N26" s="426"/>
    </row>
    <row r="27" spans="1:14" s="485" customFormat="1" ht="31.5" customHeight="1" x14ac:dyDescent="0.25">
      <c r="A27" s="492"/>
      <c r="B27" s="493"/>
      <c r="C27" s="417"/>
      <c r="D27" s="418"/>
      <c r="E27" s="418"/>
      <c r="F27" s="418"/>
      <c r="G27" s="419"/>
      <c r="H27" s="419"/>
      <c r="I27" s="419"/>
      <c r="J27" s="448"/>
      <c r="K27" s="420"/>
      <c r="L27" s="420"/>
      <c r="M27" s="479"/>
      <c r="N27" s="484"/>
    </row>
    <row r="28" spans="1:14" s="80" customFormat="1" ht="21.75" customHeight="1" x14ac:dyDescent="0.25">
      <c r="A28" s="81"/>
      <c r="B28" s="82"/>
      <c r="C28" s="421"/>
      <c r="D28" s="420"/>
      <c r="E28" s="418"/>
      <c r="F28" s="418"/>
      <c r="G28" s="418"/>
      <c r="H28" s="418"/>
      <c r="I28" s="418"/>
      <c r="J28" s="420"/>
      <c r="K28" s="420"/>
      <c r="L28" s="420"/>
      <c r="M28" s="479"/>
      <c r="N28" s="86"/>
    </row>
    <row r="29" spans="1:14" s="80" customFormat="1" ht="24" customHeight="1" x14ac:dyDescent="0.25">
      <c r="A29" s="81"/>
      <c r="B29" s="82"/>
      <c r="C29" s="421"/>
      <c r="D29" s="420"/>
      <c r="E29" s="418"/>
      <c r="F29" s="418"/>
      <c r="G29" s="418"/>
      <c r="H29" s="418"/>
      <c r="I29" s="418"/>
      <c r="J29" s="420"/>
      <c r="K29" s="420"/>
      <c r="L29" s="420"/>
      <c r="M29" s="479"/>
      <c r="N29" s="86"/>
    </row>
    <row r="30" spans="1:14" s="80" customFormat="1" ht="15" customHeight="1" x14ac:dyDescent="0.25">
      <c r="A30" s="81"/>
      <c r="B30" s="429" t="s">
        <v>36</v>
      </c>
      <c r="C30" s="422"/>
      <c r="D30" s="423"/>
      <c r="E30" s="423">
        <f>SUM(E28:E29)</f>
        <v>0</v>
      </c>
      <c r="F30" s="423">
        <f>SUM(F28:F29)</f>
        <v>0</v>
      </c>
      <c r="G30" s="423">
        <f>SUM(G28:G29)</f>
        <v>0</v>
      </c>
      <c r="H30" s="411">
        <f>SUM(H28:H29)</f>
        <v>0</v>
      </c>
      <c r="I30" s="411">
        <f>SUM(I28:I29)</f>
        <v>0</v>
      </c>
      <c r="J30" s="424"/>
      <c r="K30" s="424">
        <f>SUM(K28:K29)</f>
        <v>0</v>
      </c>
      <c r="L30" s="424"/>
      <c r="M30" s="480"/>
      <c r="N30" s="86"/>
    </row>
    <row r="31" spans="1:14" s="80" customFormat="1" ht="21.75" customHeight="1" thickBot="1" x14ac:dyDescent="0.3">
      <c r="A31" s="90"/>
      <c r="B31" s="431" t="s">
        <v>36</v>
      </c>
      <c r="C31" s="425"/>
      <c r="D31" s="436"/>
      <c r="E31" s="436"/>
      <c r="F31" s="436"/>
      <c r="G31" s="436"/>
      <c r="H31" s="436"/>
      <c r="I31" s="436"/>
      <c r="J31" s="436"/>
      <c r="K31" s="436"/>
      <c r="L31" s="436"/>
      <c r="M31" s="481"/>
      <c r="N31" s="86"/>
    </row>
    <row r="32" spans="1:14" ht="42.75" hidden="1" customHeight="1" thickBot="1" x14ac:dyDescent="0.3">
      <c r="B32" s="432" t="s">
        <v>156</v>
      </c>
      <c r="C32" s="433"/>
      <c r="D32" s="434"/>
      <c r="E32" s="434"/>
      <c r="F32" s="434"/>
      <c r="G32" s="434"/>
      <c r="H32" s="434"/>
      <c r="I32" s="434"/>
      <c r="J32" s="434"/>
      <c r="K32" s="434"/>
      <c r="L32" s="434"/>
      <c r="M32" s="435"/>
    </row>
    <row r="33" spans="2:14" ht="54.75" hidden="1" customHeight="1" x14ac:dyDescent="0.25">
      <c r="B33" s="360" t="s">
        <v>342</v>
      </c>
      <c r="C33" s="438">
        <v>58412.67</v>
      </c>
      <c r="D33" s="437"/>
      <c r="M33" s="91"/>
    </row>
    <row r="34" spans="2:14" ht="20.25" hidden="1" customHeight="1" x14ac:dyDescent="0.25">
      <c r="D34" s="93"/>
    </row>
    <row r="35" spans="2:14" ht="25.5" hidden="1" customHeight="1" x14ac:dyDescent="0.25">
      <c r="C35" s="94"/>
      <c r="D35" s="91"/>
      <c r="E35" s="91"/>
      <c r="F35" s="91"/>
      <c r="H35" s="95"/>
      <c r="I35" s="96"/>
      <c r="J35" s="96"/>
    </row>
    <row r="36" spans="2:14" ht="69" hidden="1" customHeight="1" x14ac:dyDescent="0.25">
      <c r="B36" s="497" t="s">
        <v>261</v>
      </c>
      <c r="C36" s="83" t="s">
        <v>189</v>
      </c>
      <c r="D36" s="286"/>
      <c r="E36" s="91"/>
      <c r="F36" s="91"/>
      <c r="H36" s="95"/>
      <c r="I36" s="96"/>
      <c r="J36" s="96"/>
    </row>
    <row r="37" spans="2:14" ht="24.75" hidden="1" customHeight="1" x14ac:dyDescent="0.25">
      <c r="B37" s="498"/>
      <c r="C37" s="83" t="s">
        <v>262</v>
      </c>
      <c r="D37" s="286"/>
      <c r="E37" s="91"/>
      <c r="F37" s="91"/>
      <c r="H37" s="95"/>
      <c r="I37" s="96"/>
      <c r="J37" s="96"/>
    </row>
    <row r="38" spans="2:14" ht="14.25" hidden="1" customHeight="1" x14ac:dyDescent="0.25">
      <c r="C38" s="94"/>
      <c r="D38" s="91"/>
      <c r="E38" s="91"/>
      <c r="F38" s="91"/>
      <c r="H38" s="97"/>
      <c r="I38" s="96"/>
      <c r="J38" s="96"/>
    </row>
    <row r="39" spans="2:14" s="80" customFormat="1" ht="20.25" hidden="1" customHeight="1" x14ac:dyDescent="0.25">
      <c r="B39" s="98" t="s">
        <v>360</v>
      </c>
      <c r="C39" s="276"/>
      <c r="D39" s="226"/>
      <c r="E39" s="103"/>
      <c r="F39" s="84"/>
      <c r="G39" s="84"/>
      <c r="H39" s="99"/>
      <c r="I39" s="79"/>
      <c r="J39" s="85"/>
      <c r="K39" s="84"/>
      <c r="L39" s="84"/>
      <c r="M39" s="189"/>
      <c r="N39" s="86"/>
    </row>
    <row r="40" spans="2:14" s="80" customFormat="1" ht="14.25" hidden="1" customHeight="1" x14ac:dyDescent="0.25">
      <c r="B40" s="98" t="s">
        <v>132</v>
      </c>
      <c r="C40" s="100"/>
      <c r="D40" s="101"/>
      <c r="E40" s="101"/>
      <c r="F40" s="84"/>
      <c r="G40" s="84"/>
      <c r="H40" s="85"/>
      <c r="I40" s="102"/>
      <c r="J40" s="102"/>
      <c r="K40" s="84"/>
      <c r="L40" s="84"/>
      <c r="M40" s="84"/>
      <c r="N40" s="86"/>
    </row>
    <row r="41" spans="2:14" s="80" customFormat="1" ht="47.25" hidden="1" customHeight="1" x14ac:dyDescent="0.25">
      <c r="B41" s="98" t="s">
        <v>359</v>
      </c>
      <c r="C41" s="276"/>
      <c r="D41" s="226"/>
      <c r="E41" s="103"/>
      <c r="F41" s="84"/>
      <c r="G41" s="84"/>
      <c r="H41"/>
      <c r="I41" s="85"/>
      <c r="J41" s="85"/>
      <c r="K41" s="84"/>
      <c r="L41" s="84"/>
      <c r="M41" s="84"/>
      <c r="N41" s="86"/>
    </row>
    <row r="42" spans="2:14" s="80" customFormat="1" ht="15" hidden="1" customHeight="1" x14ac:dyDescent="0.25">
      <c r="B42" s="98"/>
      <c r="C42" s="226"/>
      <c r="D42" s="226"/>
      <c r="E42" s="103"/>
      <c r="F42" s="84"/>
      <c r="G42" s="84"/>
      <c r="H42" s="85"/>
      <c r="I42" s="85"/>
      <c r="J42" s="85"/>
      <c r="K42" s="84"/>
      <c r="L42" s="84"/>
      <c r="M42" s="84"/>
      <c r="N42" s="86"/>
    </row>
    <row r="43" spans="2:14" s="80" customFormat="1" ht="41.25" hidden="1" customHeight="1" x14ac:dyDescent="0.25">
      <c r="B43" s="98" t="s">
        <v>341</v>
      </c>
      <c r="C43" s="276"/>
      <c r="D43" s="226"/>
      <c r="E43" s="103"/>
      <c r="F43" s="84"/>
      <c r="G43" s="511"/>
      <c r="H43" s="511"/>
      <c r="I43" s="226"/>
      <c r="J43" s="510"/>
      <c r="K43" s="510"/>
      <c r="L43" s="84"/>
      <c r="M43" s="84"/>
      <c r="N43" s="86"/>
    </row>
    <row r="44" spans="2:14" s="80" customFormat="1" hidden="1" x14ac:dyDescent="0.25">
      <c r="B44" s="98"/>
      <c r="C44" s="100"/>
      <c r="D44" s="101"/>
      <c r="E44" s="101"/>
      <c r="F44" s="84"/>
      <c r="G44" s="84"/>
      <c r="H44" s="84"/>
      <c r="I44" s="84"/>
      <c r="J44" s="84"/>
      <c r="K44" s="84"/>
      <c r="L44" s="84"/>
      <c r="M44" s="84"/>
      <c r="N44" s="86"/>
    </row>
    <row r="45" spans="2:14" s="80" customFormat="1" ht="43.5" hidden="1" customHeight="1" x14ac:dyDescent="0.25">
      <c r="B45" s="449" t="s">
        <v>134</v>
      </c>
      <c r="C45" s="451"/>
      <c r="D45" s="226"/>
      <c r="E45" s="103"/>
      <c r="F45" s="450"/>
      <c r="G45" s="84"/>
      <c r="H45" s="84"/>
      <c r="I45" s="84"/>
      <c r="J45" s="104"/>
      <c r="K45" s="84"/>
      <c r="L45" s="84"/>
      <c r="M45" s="84"/>
      <c r="N45" s="86"/>
    </row>
    <row r="46" spans="2:14" s="80" customFormat="1" ht="39.75" hidden="1" customHeight="1" x14ac:dyDescent="0.25">
      <c r="C46" s="105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6"/>
    </row>
    <row r="47" spans="2:14" s="80" customFormat="1" x14ac:dyDescent="0.25">
      <c r="C47" s="105"/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6"/>
    </row>
    <row r="48" spans="2:14" ht="13.5" customHeight="1" x14ac:dyDescent="0.25">
      <c r="C48" s="94"/>
      <c r="D48" s="91"/>
      <c r="E48" s="91"/>
      <c r="F48" s="91"/>
      <c r="H48" s="97"/>
      <c r="I48" s="96"/>
      <c r="J48" s="96"/>
      <c r="N48" s="62"/>
    </row>
    <row r="49" spans="2:13" s="80" customFormat="1" x14ac:dyDescent="0.25">
      <c r="B49" s="98" t="s">
        <v>385</v>
      </c>
      <c r="C49" s="276"/>
      <c r="D49" s="226"/>
      <c r="E49" s="486"/>
      <c r="F49" s="84"/>
      <c r="G49" s="84"/>
      <c r="H49" s="99"/>
      <c r="I49" s="79"/>
      <c r="J49" s="85"/>
      <c r="K49" s="84"/>
      <c r="L49" s="84"/>
      <c r="M49" s="189"/>
    </row>
    <row r="50" spans="2:13" s="80" customFormat="1" ht="14.25" customHeight="1" x14ac:dyDescent="0.25">
      <c r="B50" s="98" t="s">
        <v>132</v>
      </c>
      <c r="C50" s="100"/>
      <c r="D50" s="101"/>
      <c r="E50" s="101"/>
      <c r="F50" s="84"/>
      <c r="G50" s="84"/>
      <c r="H50" s="85"/>
      <c r="I50" s="102"/>
      <c r="J50" s="102"/>
      <c r="K50" s="84"/>
      <c r="L50" s="84"/>
      <c r="M50" s="84"/>
    </row>
    <row r="51" spans="2:13" s="80" customFormat="1" ht="47.25" customHeight="1" x14ac:dyDescent="0.25">
      <c r="B51" s="98" t="s">
        <v>130</v>
      </c>
      <c r="C51" s="276"/>
      <c r="D51" s="226"/>
      <c r="E51" s="486"/>
      <c r="F51" s="84"/>
      <c r="G51" s="84"/>
      <c r="H51"/>
      <c r="I51" s="85">
        <f>H51*5</f>
        <v>0</v>
      </c>
      <c r="J51" s="85"/>
      <c r="K51" s="84"/>
      <c r="L51" s="84"/>
      <c r="M51" s="84"/>
    </row>
    <row r="52" spans="2:13" s="80" customFormat="1" ht="15" customHeight="1" x14ac:dyDescent="0.25">
      <c r="B52" s="98"/>
      <c r="C52" s="226"/>
      <c r="D52" s="226"/>
      <c r="E52" s="486"/>
      <c r="F52" s="84"/>
      <c r="G52" s="84"/>
      <c r="H52" s="85"/>
      <c r="I52" s="85"/>
      <c r="J52" s="85"/>
      <c r="K52" s="84"/>
      <c r="L52" s="84"/>
      <c r="M52" s="84"/>
    </row>
    <row r="53" spans="2:13" s="80" customFormat="1" ht="41.25" customHeight="1" x14ac:dyDescent="0.25">
      <c r="B53" s="98" t="s">
        <v>341</v>
      </c>
      <c r="C53" s="276"/>
      <c r="D53" s="226"/>
      <c r="E53" s="486"/>
      <c r="F53" s="84"/>
      <c r="G53" s="84"/>
      <c r="H53" s="85"/>
      <c r="I53" s="85"/>
      <c r="J53" s="85"/>
      <c r="K53" s="84"/>
      <c r="L53" s="84"/>
      <c r="M53" s="84"/>
    </row>
    <row r="54" spans="2:13" s="80" customFormat="1" x14ac:dyDescent="0.25">
      <c r="B54" s="98"/>
      <c r="C54" s="100"/>
      <c r="D54" s="101"/>
      <c r="E54" s="101"/>
      <c r="F54" s="84"/>
      <c r="G54" s="84"/>
      <c r="H54" s="84"/>
      <c r="I54" s="84"/>
      <c r="J54" s="84"/>
      <c r="K54" s="84"/>
      <c r="L54" s="84"/>
      <c r="M54" s="84"/>
    </row>
    <row r="55" spans="2:13" s="80" customFormat="1" ht="38.25" customHeight="1" x14ac:dyDescent="0.25">
      <c r="B55" s="98" t="s">
        <v>134</v>
      </c>
      <c r="C55" s="276"/>
      <c r="D55" s="226"/>
      <c r="E55" s="486"/>
      <c r="F55" s="84"/>
      <c r="G55" s="84"/>
      <c r="H55" s="84"/>
      <c r="I55" s="84"/>
      <c r="J55" s="104"/>
      <c r="K55" s="84"/>
      <c r="L55" s="84"/>
      <c r="M55" s="84"/>
    </row>
    <row r="56" spans="2:13" s="80" customFormat="1" ht="39.75" customHeight="1" x14ac:dyDescent="0.25">
      <c r="C56" s="105"/>
      <c r="D56" s="84"/>
      <c r="E56" s="84"/>
      <c r="F56" s="84"/>
      <c r="G56" s="84"/>
      <c r="H56" s="84"/>
      <c r="I56" s="84"/>
      <c r="J56" s="84"/>
      <c r="K56" s="84"/>
      <c r="L56" s="84"/>
      <c r="M56" s="84"/>
    </row>
    <row r="57" spans="2:13" ht="12" hidden="1" x14ac:dyDescent="0.2">
      <c r="B57" s="106" t="s">
        <v>69</v>
      </c>
      <c r="C57" s="107">
        <f>K31</f>
        <v>0</v>
      </c>
      <c r="D57" s="227"/>
      <c r="E57" s="108" t="e">
        <f>C57-#REF!</f>
        <v>#REF!</v>
      </c>
    </row>
    <row r="58" spans="2:13" ht="12" hidden="1" x14ac:dyDescent="0.2">
      <c r="B58" s="106" t="s">
        <v>70</v>
      </c>
      <c r="C58" s="107">
        <f>L31</f>
        <v>0</v>
      </c>
      <c r="D58" s="227"/>
      <c r="E58" s="108" t="e">
        <f>C58-#REF!</f>
        <v>#REF!</v>
      </c>
    </row>
    <row r="59" spans="2:13" ht="24.75" hidden="1" thickBot="1" x14ac:dyDescent="0.25">
      <c r="B59" s="109" t="s">
        <v>9</v>
      </c>
      <c r="C59" s="110">
        <f>C51+C52+C53+C54+C55+C56+C57+C58</f>
        <v>0</v>
      </c>
      <c r="D59" s="228"/>
      <c r="E59" s="111" t="e">
        <f>C59-#REF!</f>
        <v>#REF!</v>
      </c>
    </row>
    <row r="60" spans="2:13" ht="11.25" hidden="1" x14ac:dyDescent="0.25">
      <c r="D60" s="93"/>
    </row>
    <row r="61" spans="2:13" ht="11.25" x14ac:dyDescent="0.25">
      <c r="D61" s="93"/>
    </row>
  </sheetData>
  <autoFilter ref="A26:M30"/>
  <mergeCells count="24">
    <mergeCell ref="J43:K43"/>
    <mergeCell ref="G43:H43"/>
    <mergeCell ref="C8:G8"/>
    <mergeCell ref="C12:D12"/>
    <mergeCell ref="F12:G12"/>
    <mergeCell ref="F13:G13"/>
    <mergeCell ref="H13:L13"/>
    <mergeCell ref="F21:M21"/>
    <mergeCell ref="H14:M14"/>
    <mergeCell ref="H16:L16"/>
    <mergeCell ref="H18:M18"/>
    <mergeCell ref="E19:K19"/>
    <mergeCell ref="C14:E14"/>
    <mergeCell ref="B36:B37"/>
    <mergeCell ref="H20:K20"/>
    <mergeCell ref="L20:M20"/>
    <mergeCell ref="B23:B24"/>
    <mergeCell ref="M23:M25"/>
    <mergeCell ref="F24:I24"/>
    <mergeCell ref="J24:L24"/>
    <mergeCell ref="F23:L23"/>
    <mergeCell ref="C23:C25"/>
    <mergeCell ref="D23:D25"/>
    <mergeCell ref="E23:E25"/>
  </mergeCells>
  <phoneticPr fontId="12" type="noConversion"/>
  <pageMargins left="0.70866141732283472" right="0.70866141732283472" top="0" bottom="0" header="0.31496062992125984" footer="0.31496062992125984"/>
  <pageSetup paperSize="9" scale="5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9:R160"/>
  <sheetViews>
    <sheetView showZeros="0" topLeftCell="I19" zoomScale="82" zoomScaleNormal="82" workbookViewId="0">
      <pane ySplit="5" topLeftCell="A100" activePane="bottomLeft" state="frozen"/>
      <selection activeCell="A19" sqref="A19"/>
      <selection pane="bottomLeft" activeCell="W109" sqref="W109"/>
    </sheetView>
  </sheetViews>
  <sheetFormatPr defaultRowHeight="15" x14ac:dyDescent="0.25"/>
  <cols>
    <col min="1" max="1" width="48.28515625" hidden="1" customWidth="1"/>
    <col min="2" max="2" width="13.5703125" hidden="1" customWidth="1"/>
    <col min="3" max="3" width="10.7109375" hidden="1" customWidth="1"/>
    <col min="4" max="4" width="10" hidden="1" customWidth="1"/>
    <col min="5" max="5" width="8.5703125" hidden="1" customWidth="1"/>
    <col min="6" max="6" width="13.42578125" hidden="1" customWidth="1"/>
    <col min="7" max="7" width="12.85546875" hidden="1" customWidth="1"/>
    <col min="8" max="8" width="13.140625" hidden="1" customWidth="1"/>
    <col min="9" max="9" width="48.7109375" bestFit="1" customWidth="1"/>
    <col min="10" max="11" width="11.140625" style="414" customWidth="1"/>
    <col min="12" max="12" width="13" style="117" customWidth="1"/>
    <col min="13" max="14" width="11.7109375" style="117" customWidth="1"/>
    <col min="15" max="15" width="15" style="117" customWidth="1"/>
    <col min="16" max="16" width="13.85546875" style="117" customWidth="1"/>
    <col min="17" max="17" width="13.140625" style="117" bestFit="1" customWidth="1"/>
    <col min="18" max="18" width="13.140625" style="117" customWidth="1"/>
  </cols>
  <sheetData>
    <row r="19" spans="1:18" x14ac:dyDescent="0.25">
      <c r="A19" s="455" t="s">
        <v>363</v>
      </c>
      <c r="B19" s="457"/>
      <c r="C19" s="457"/>
      <c r="D19" s="457"/>
      <c r="E19" s="457"/>
      <c r="F19" s="457"/>
      <c r="G19" s="457"/>
      <c r="H19" s="457"/>
      <c r="I19" s="457"/>
      <c r="M19" s="454"/>
      <c r="N19" s="454"/>
    </row>
    <row r="20" spans="1:18" x14ac:dyDescent="0.25">
      <c r="L20" s="453"/>
      <c r="M20" s="453"/>
      <c r="N20" s="453"/>
      <c r="O20" s="456" t="s">
        <v>375</v>
      </c>
      <c r="P20" s="362"/>
      <c r="Q20" s="363">
        <v>100</v>
      </c>
      <c r="R20" s="490"/>
    </row>
    <row r="21" spans="1:18" ht="19.5" customHeight="1" x14ac:dyDescent="0.25">
      <c r="A21" s="521" t="s">
        <v>6</v>
      </c>
      <c r="B21" s="527" t="s">
        <v>364</v>
      </c>
      <c r="C21" s="527"/>
      <c r="D21" s="527"/>
      <c r="E21" s="527"/>
      <c r="F21" s="527"/>
      <c r="G21" s="527"/>
      <c r="H21" s="527"/>
      <c r="I21" s="471"/>
      <c r="J21" s="523" t="s">
        <v>372</v>
      </c>
      <c r="K21" s="523"/>
      <c r="L21" s="523"/>
      <c r="M21" s="523"/>
      <c r="N21" s="523"/>
      <c r="O21" s="524"/>
      <c r="P21" s="524"/>
      <c r="Q21" s="524"/>
      <c r="R21" s="491"/>
    </row>
    <row r="22" spans="1:18" ht="35.25" customHeight="1" x14ac:dyDescent="0.25">
      <c r="A22" s="522"/>
      <c r="B22" s="528" t="s">
        <v>361</v>
      </c>
      <c r="C22" s="530" t="s">
        <v>362</v>
      </c>
      <c r="D22" s="531"/>
      <c r="E22" s="531"/>
      <c r="F22" s="532" t="s">
        <v>365</v>
      </c>
      <c r="G22" s="533"/>
      <c r="H22" s="534"/>
      <c r="I22" s="472"/>
      <c r="J22" s="525" t="s">
        <v>361</v>
      </c>
      <c r="K22" s="535" t="s">
        <v>376</v>
      </c>
      <c r="L22" s="536"/>
      <c r="M22" s="536"/>
      <c r="N22" s="537"/>
      <c r="O22" s="538" t="s">
        <v>373</v>
      </c>
      <c r="P22" s="538"/>
      <c r="Q22" s="538"/>
      <c r="R22" s="538"/>
    </row>
    <row r="23" spans="1:18" ht="27" customHeight="1" x14ac:dyDescent="0.25">
      <c r="A23" s="361" t="s">
        <v>13</v>
      </c>
      <c r="B23" s="529"/>
      <c r="C23" s="462" t="s">
        <v>18</v>
      </c>
      <c r="D23" s="463" t="s">
        <v>157</v>
      </c>
      <c r="E23" s="463" t="s">
        <v>158</v>
      </c>
      <c r="F23" s="462" t="s">
        <v>18</v>
      </c>
      <c r="G23" s="462" t="s">
        <v>157</v>
      </c>
      <c r="H23" s="462" t="s">
        <v>158</v>
      </c>
      <c r="I23" s="463"/>
      <c r="J23" s="526"/>
      <c r="K23" s="487" t="s">
        <v>18</v>
      </c>
      <c r="L23" s="464" t="s">
        <v>157</v>
      </c>
      <c r="M23" s="464" t="s">
        <v>158</v>
      </c>
      <c r="N23" s="464" t="s">
        <v>371</v>
      </c>
      <c r="O23" s="464" t="s">
        <v>160</v>
      </c>
      <c r="P23" s="464" t="s">
        <v>157</v>
      </c>
      <c r="Q23" s="464" t="s">
        <v>158</v>
      </c>
      <c r="R23" s="487" t="s">
        <v>371</v>
      </c>
    </row>
    <row r="24" spans="1:18" x14ac:dyDescent="0.25">
      <c r="A24" s="89" t="s">
        <v>14</v>
      </c>
      <c r="B24" s="470">
        <f>SUM(B25:B30)</f>
        <v>5</v>
      </c>
      <c r="C24" s="470">
        <f t="shared" ref="C24:J24" si="0">SUM(C25:C30)</f>
        <v>3146</v>
      </c>
      <c r="D24" s="470">
        <f t="shared" si="0"/>
        <v>3146</v>
      </c>
      <c r="E24" s="470">
        <f t="shared" si="0"/>
        <v>0</v>
      </c>
      <c r="F24" s="461">
        <f t="shared" si="0"/>
        <v>314600</v>
      </c>
      <c r="G24" s="461">
        <f t="shared" si="0"/>
        <v>314600</v>
      </c>
      <c r="H24" s="461">
        <f t="shared" si="0"/>
        <v>0</v>
      </c>
      <c r="I24" s="89" t="s">
        <v>14</v>
      </c>
      <c r="J24" s="470">
        <f t="shared" si="0"/>
        <v>6</v>
      </c>
      <c r="K24" s="470">
        <f>SUM(K25:K30)</f>
        <v>3997</v>
      </c>
      <c r="L24" s="470">
        <f t="shared" ref="L24:N24" si="1">SUM(L25:L30)</f>
        <v>3146</v>
      </c>
      <c r="M24" s="470">
        <f t="shared" si="1"/>
        <v>0</v>
      </c>
      <c r="N24" s="470">
        <f t="shared" si="1"/>
        <v>851</v>
      </c>
      <c r="O24" s="461">
        <f>SUM(O25:O30)</f>
        <v>399700</v>
      </c>
      <c r="P24" s="461">
        <f t="shared" ref="P24:R24" si="2">SUM(P25:P30)</f>
        <v>314600</v>
      </c>
      <c r="Q24" s="461">
        <f t="shared" si="2"/>
        <v>0</v>
      </c>
      <c r="R24" s="461">
        <f t="shared" si="2"/>
        <v>85100</v>
      </c>
    </row>
    <row r="25" spans="1:18" x14ac:dyDescent="0.25">
      <c r="A25" s="88" t="s">
        <v>15</v>
      </c>
      <c r="B25" s="459">
        <v>1</v>
      </c>
      <c r="C25" s="468">
        <f>D25+E25</f>
        <v>0</v>
      </c>
      <c r="D25" s="469"/>
      <c r="E25" s="468"/>
      <c r="F25" s="458">
        <f>G25+H25</f>
        <v>0</v>
      </c>
      <c r="G25" s="460">
        <f>D25*$Q$20*B25</f>
        <v>0</v>
      </c>
      <c r="H25" s="460">
        <f>E25*$Q$20*B25</f>
        <v>0</v>
      </c>
      <c r="I25" s="88" t="s">
        <v>15</v>
      </c>
      <c r="J25" s="465">
        <v>1</v>
      </c>
      <c r="K25" s="482" t="s">
        <v>369</v>
      </c>
      <c r="L25" s="482" t="s">
        <v>369</v>
      </c>
      <c r="M25" s="467" t="s">
        <v>369</v>
      </c>
      <c r="N25" s="467"/>
      <c r="O25" s="467" t="s">
        <v>369</v>
      </c>
      <c r="P25" s="467" t="s">
        <v>369</v>
      </c>
      <c r="Q25" s="483" t="s">
        <v>369</v>
      </c>
      <c r="R25" s="483"/>
    </row>
    <row r="26" spans="1:18" x14ac:dyDescent="0.25">
      <c r="A26" s="88" t="s">
        <v>136</v>
      </c>
      <c r="B26" s="459">
        <v>1</v>
      </c>
      <c r="C26" s="468">
        <f t="shared" ref="C26:C27" si="3">D26+E26</f>
        <v>852</v>
      </c>
      <c r="D26" s="468">
        <v>852</v>
      </c>
      <c r="E26" s="468"/>
      <c r="F26" s="460">
        <f>G26+H26</f>
        <v>85200</v>
      </c>
      <c r="G26" s="460">
        <f>D26*$Q$20*B26</f>
        <v>85200</v>
      </c>
      <c r="H26" s="460">
        <f>E26*$Q$20*B26</f>
        <v>0</v>
      </c>
      <c r="I26" s="88" t="s">
        <v>136</v>
      </c>
      <c r="J26" s="465">
        <v>1</v>
      </c>
      <c r="K26" s="466">
        <f>SUM(L26:N26)</f>
        <v>852</v>
      </c>
      <c r="L26" s="466">
        <v>852</v>
      </c>
      <c r="M26" s="466">
        <v>0</v>
      </c>
      <c r="N26" s="466"/>
      <c r="O26" s="467">
        <f>SUM(P26:R26)</f>
        <v>85200</v>
      </c>
      <c r="P26" s="467">
        <f>L26*$Q$20*J26</f>
        <v>85200</v>
      </c>
      <c r="Q26" s="467">
        <f>M26*$Q$20*J26</f>
        <v>0</v>
      </c>
      <c r="R26" s="467">
        <f>J26*N26*$Q$20</f>
        <v>0</v>
      </c>
    </row>
    <row r="27" spans="1:18" ht="60" x14ac:dyDescent="0.25">
      <c r="A27" s="88" t="s">
        <v>137</v>
      </c>
      <c r="B27" s="459">
        <v>1</v>
      </c>
      <c r="C27" s="468">
        <f t="shared" si="3"/>
        <v>851</v>
      </c>
      <c r="D27" s="468">
        <v>851</v>
      </c>
      <c r="E27" s="468"/>
      <c r="F27" s="460">
        <f t="shared" ref="F27:F30" si="4">G27+H27</f>
        <v>85100</v>
      </c>
      <c r="G27" s="460">
        <f t="shared" ref="G27:G29" si="5">D27*$Q$20*B27</f>
        <v>85100</v>
      </c>
      <c r="H27" s="460">
        <f t="shared" ref="H27:H29" si="6">E27*$Q$20*B27</f>
        <v>0</v>
      </c>
      <c r="I27" s="88" t="s">
        <v>137</v>
      </c>
      <c r="J27" s="465">
        <v>1</v>
      </c>
      <c r="K27" s="466">
        <f t="shared" ref="K27:K30" si="7">SUM(L27:N27)</f>
        <v>851</v>
      </c>
      <c r="L27" s="466">
        <v>851</v>
      </c>
      <c r="M27" s="466">
        <v>0</v>
      </c>
      <c r="N27" s="466"/>
      <c r="O27" s="467">
        <f t="shared" ref="O27:O30" si="8">SUM(P27:R27)</f>
        <v>85100</v>
      </c>
      <c r="P27" s="467">
        <f>L27*$Q$20*J27</f>
        <v>85100</v>
      </c>
      <c r="Q27" s="467">
        <f>M27*$Q$20*J27</f>
        <v>0</v>
      </c>
      <c r="R27" s="467">
        <f t="shared" ref="R27:R44" si="9">J27*N27*$Q$20</f>
        <v>0</v>
      </c>
    </row>
    <row r="28" spans="1:18" x14ac:dyDescent="0.25">
      <c r="A28" s="88" t="s">
        <v>138</v>
      </c>
      <c r="B28" s="459">
        <v>1</v>
      </c>
      <c r="C28" s="468">
        <f>D28+E28</f>
        <v>851</v>
      </c>
      <c r="D28" s="468">
        <v>851</v>
      </c>
      <c r="E28" s="468"/>
      <c r="F28" s="460">
        <f t="shared" si="4"/>
        <v>85100</v>
      </c>
      <c r="G28" s="460">
        <f t="shared" si="5"/>
        <v>85100</v>
      </c>
      <c r="H28" s="460">
        <f t="shared" si="6"/>
        <v>0</v>
      </c>
      <c r="I28" s="88" t="s">
        <v>138</v>
      </c>
      <c r="J28" s="465">
        <v>1</v>
      </c>
      <c r="K28" s="466">
        <f t="shared" si="7"/>
        <v>851</v>
      </c>
      <c r="L28" s="466">
        <v>851</v>
      </c>
      <c r="M28" s="466">
        <v>0</v>
      </c>
      <c r="N28" s="466"/>
      <c r="O28" s="467">
        <f t="shared" si="8"/>
        <v>85100</v>
      </c>
      <c r="P28" s="467">
        <f>L28*$Q$20*J28</f>
        <v>85100</v>
      </c>
      <c r="Q28" s="467">
        <f>M28*$Q$20*J28</f>
        <v>0</v>
      </c>
      <c r="R28" s="467">
        <f t="shared" si="9"/>
        <v>0</v>
      </c>
    </row>
    <row r="29" spans="1:18" s="187" customFormat="1" ht="30" x14ac:dyDescent="0.25">
      <c r="A29" s="88" t="s">
        <v>352</v>
      </c>
      <c r="B29" s="459"/>
      <c r="C29" s="468">
        <f t="shared" ref="C29:C30" si="10">D29+E29</f>
        <v>0</v>
      </c>
      <c r="D29" s="468"/>
      <c r="E29" s="468"/>
      <c r="F29" s="460">
        <f t="shared" si="4"/>
        <v>0</v>
      </c>
      <c r="G29" s="460">
        <f t="shared" si="5"/>
        <v>0</v>
      </c>
      <c r="H29" s="460">
        <f t="shared" si="6"/>
        <v>0</v>
      </c>
      <c r="I29" s="88" t="s">
        <v>352</v>
      </c>
      <c r="J29" s="465">
        <v>1</v>
      </c>
      <c r="K29" s="466">
        <f t="shared" si="7"/>
        <v>851</v>
      </c>
      <c r="L29" s="466"/>
      <c r="M29" s="466"/>
      <c r="N29" s="466">
        <v>851</v>
      </c>
      <c r="O29" s="467">
        <f t="shared" si="8"/>
        <v>85100</v>
      </c>
      <c r="P29" s="467">
        <f>L29*$Q$20*J29</f>
        <v>0</v>
      </c>
      <c r="Q29" s="467">
        <f>M29*$Q$20*J29</f>
        <v>0</v>
      </c>
      <c r="R29" s="467">
        <f t="shared" si="9"/>
        <v>85100</v>
      </c>
    </row>
    <row r="30" spans="1:18" ht="30" x14ac:dyDescent="0.25">
      <c r="A30" s="116" t="s">
        <v>130</v>
      </c>
      <c r="B30" s="459">
        <v>1</v>
      </c>
      <c r="C30" s="468">
        <f t="shared" si="10"/>
        <v>592</v>
      </c>
      <c r="D30" s="468">
        <v>592</v>
      </c>
      <c r="E30" s="458"/>
      <c r="F30" s="460">
        <f t="shared" si="4"/>
        <v>59200</v>
      </c>
      <c r="G30" s="460">
        <f>D30*$Q$20*B30</f>
        <v>59200</v>
      </c>
      <c r="H30" s="460">
        <f>E30*$Q$20*B30</f>
        <v>0</v>
      </c>
      <c r="I30" s="116" t="s">
        <v>130</v>
      </c>
      <c r="J30" s="465">
        <v>1</v>
      </c>
      <c r="K30" s="466">
        <f t="shared" si="7"/>
        <v>592</v>
      </c>
      <c r="L30" s="466">
        <v>592</v>
      </c>
      <c r="M30" s="466">
        <v>0</v>
      </c>
      <c r="N30" s="466"/>
      <c r="O30" s="467">
        <f t="shared" si="8"/>
        <v>59200</v>
      </c>
      <c r="P30" s="467">
        <f>L30*$Q$20*J30</f>
        <v>59200</v>
      </c>
      <c r="Q30" s="467">
        <f>M30*$Q$20*J30</f>
        <v>0</v>
      </c>
      <c r="R30" s="467">
        <f t="shared" si="9"/>
        <v>0</v>
      </c>
    </row>
    <row r="31" spans="1:18" ht="28.5" x14ac:dyDescent="0.25">
      <c r="A31" s="89" t="s">
        <v>128</v>
      </c>
      <c r="B31" s="470">
        <f>SUM(B32:B33)</f>
        <v>4</v>
      </c>
      <c r="C31" s="470">
        <f t="shared" ref="C31:J31" si="11">SUM(C32:C33)</f>
        <v>1051</v>
      </c>
      <c r="D31" s="470">
        <f t="shared" si="11"/>
        <v>914</v>
      </c>
      <c r="E31" s="470">
        <f t="shared" si="11"/>
        <v>137</v>
      </c>
      <c r="F31" s="461">
        <f t="shared" si="11"/>
        <v>187700</v>
      </c>
      <c r="G31" s="461">
        <f t="shared" si="11"/>
        <v>157000</v>
      </c>
      <c r="H31" s="461">
        <f t="shared" si="11"/>
        <v>30700</v>
      </c>
      <c r="I31" s="89" t="s">
        <v>128</v>
      </c>
      <c r="J31" s="470">
        <f t="shared" si="11"/>
        <v>4</v>
      </c>
      <c r="K31" s="470">
        <f>SUM(K32:K33)</f>
        <v>1051</v>
      </c>
      <c r="L31" s="470">
        <f t="shared" ref="L31:N31" si="12">SUM(L32:L33)</f>
        <v>914</v>
      </c>
      <c r="M31" s="470">
        <f t="shared" si="12"/>
        <v>137</v>
      </c>
      <c r="N31" s="470">
        <f t="shared" si="12"/>
        <v>0</v>
      </c>
      <c r="O31" s="461">
        <f>SUM(O32:O33)</f>
        <v>187700</v>
      </c>
      <c r="P31" s="461">
        <f t="shared" ref="P31:R31" si="13">SUM(P32:P33)</f>
        <v>157000</v>
      </c>
      <c r="Q31" s="461">
        <f t="shared" si="13"/>
        <v>30700</v>
      </c>
      <c r="R31" s="461">
        <f t="shared" si="13"/>
        <v>0</v>
      </c>
    </row>
    <row r="32" spans="1:18" ht="30" x14ac:dyDescent="0.25">
      <c r="A32" s="88" t="s">
        <v>129</v>
      </c>
      <c r="B32" s="459">
        <v>1</v>
      </c>
      <c r="C32" s="468">
        <f t="shared" ref="C32:C33" si="14">D32+E32</f>
        <v>638</v>
      </c>
      <c r="D32" s="468">
        <v>586</v>
      </c>
      <c r="E32" s="468">
        <v>52</v>
      </c>
      <c r="F32" s="460">
        <f t="shared" ref="F32:F33" si="15">G32+H32</f>
        <v>63800</v>
      </c>
      <c r="G32" s="460">
        <f t="shared" ref="G32:G33" si="16">D32*$Q$20*B32</f>
        <v>58600</v>
      </c>
      <c r="H32" s="460">
        <f t="shared" ref="H32:H33" si="17">E32*$Q$20*B32</f>
        <v>5200</v>
      </c>
      <c r="I32" s="88" t="s">
        <v>129</v>
      </c>
      <c r="J32" s="465">
        <v>1</v>
      </c>
      <c r="K32" s="466">
        <f>SUM(L32:N32)</f>
        <v>638</v>
      </c>
      <c r="L32" s="466">
        <v>586</v>
      </c>
      <c r="M32" s="466">
        <v>52</v>
      </c>
      <c r="N32" s="466"/>
      <c r="O32" s="467">
        <f>SUM(P32:R32)</f>
        <v>63800</v>
      </c>
      <c r="P32" s="467">
        <f>L32*$Q$20*J32</f>
        <v>58600</v>
      </c>
      <c r="Q32" s="467">
        <f>M32*$Q$20*J32</f>
        <v>5200</v>
      </c>
      <c r="R32" s="467">
        <f t="shared" si="9"/>
        <v>0</v>
      </c>
    </row>
    <row r="33" spans="1:18" x14ac:dyDescent="0.25">
      <c r="A33" s="88" t="s">
        <v>17</v>
      </c>
      <c r="B33" s="459">
        <v>3</v>
      </c>
      <c r="C33" s="468">
        <f t="shared" si="14"/>
        <v>413</v>
      </c>
      <c r="D33" s="468">
        <v>328</v>
      </c>
      <c r="E33" s="468">
        <v>85</v>
      </c>
      <c r="F33" s="460">
        <f t="shared" si="15"/>
        <v>123900</v>
      </c>
      <c r="G33" s="460">
        <f t="shared" si="16"/>
        <v>98400</v>
      </c>
      <c r="H33" s="460">
        <f t="shared" si="17"/>
        <v>25500</v>
      </c>
      <c r="I33" s="88" t="s">
        <v>17</v>
      </c>
      <c r="J33" s="465">
        <v>3</v>
      </c>
      <c r="K33" s="466">
        <f>SUM(L33:N33)</f>
        <v>413</v>
      </c>
      <c r="L33" s="466">
        <v>328</v>
      </c>
      <c r="M33" s="466">
        <v>85</v>
      </c>
      <c r="N33" s="466"/>
      <c r="O33" s="467">
        <f>SUM(P33:R33)</f>
        <v>123900</v>
      </c>
      <c r="P33" s="467">
        <f>L33*$Q$20*J33</f>
        <v>98400</v>
      </c>
      <c r="Q33" s="467">
        <f>M33*$Q$20*J33</f>
        <v>25500</v>
      </c>
      <c r="R33" s="467">
        <f t="shared" si="9"/>
        <v>0</v>
      </c>
    </row>
    <row r="34" spans="1:18" ht="28.5" x14ac:dyDescent="0.25">
      <c r="A34" s="89" t="s">
        <v>325</v>
      </c>
      <c r="B34" s="470">
        <f>SUM(B35:B36)</f>
        <v>3</v>
      </c>
      <c r="C34" s="470">
        <f t="shared" ref="C34:J34" si="18">SUM(C35:C36)</f>
        <v>1034</v>
      </c>
      <c r="D34" s="470">
        <f t="shared" si="18"/>
        <v>897</v>
      </c>
      <c r="E34" s="470">
        <f t="shared" si="18"/>
        <v>137</v>
      </c>
      <c r="F34" s="461">
        <f t="shared" si="18"/>
        <v>145400</v>
      </c>
      <c r="G34" s="461">
        <f t="shared" si="18"/>
        <v>123200</v>
      </c>
      <c r="H34" s="461">
        <f t="shared" si="18"/>
        <v>22200</v>
      </c>
      <c r="I34" s="89" t="s">
        <v>325</v>
      </c>
      <c r="J34" s="470">
        <f t="shared" si="18"/>
        <v>3</v>
      </c>
      <c r="K34" s="470">
        <f>SUM(K35:K36)</f>
        <v>1034</v>
      </c>
      <c r="L34" s="470">
        <f t="shared" ref="L34:N34" si="19">SUM(L35:L36)</f>
        <v>897</v>
      </c>
      <c r="M34" s="470">
        <f t="shared" si="19"/>
        <v>137</v>
      </c>
      <c r="N34" s="470">
        <f t="shared" si="19"/>
        <v>0</v>
      </c>
      <c r="O34" s="461">
        <f>SUM(O35:O36)</f>
        <v>145400</v>
      </c>
      <c r="P34" s="461">
        <f t="shared" ref="P34:R34" si="20">SUM(P35:P36)</f>
        <v>123200</v>
      </c>
      <c r="Q34" s="461">
        <f t="shared" si="20"/>
        <v>22200</v>
      </c>
      <c r="R34" s="461">
        <f t="shared" si="20"/>
        <v>0</v>
      </c>
    </row>
    <row r="35" spans="1:18" x14ac:dyDescent="0.25">
      <c r="A35" s="88" t="s">
        <v>19</v>
      </c>
      <c r="B35" s="459">
        <v>1</v>
      </c>
      <c r="C35" s="468">
        <f t="shared" ref="C35:C36" si="21">D35+E35</f>
        <v>614</v>
      </c>
      <c r="D35" s="468">
        <v>562</v>
      </c>
      <c r="E35" s="468">
        <v>52</v>
      </c>
      <c r="F35" s="460">
        <f t="shared" ref="F35:F36" si="22">G35+H35</f>
        <v>61400</v>
      </c>
      <c r="G35" s="460">
        <f t="shared" ref="G35:G36" si="23">D35*$Q$20*B35</f>
        <v>56200</v>
      </c>
      <c r="H35" s="460">
        <f t="shared" ref="H35:H36" si="24">E35*$Q$20*B35</f>
        <v>5200</v>
      </c>
      <c r="I35" s="88" t="s">
        <v>19</v>
      </c>
      <c r="J35" s="465">
        <v>1</v>
      </c>
      <c r="K35" s="466">
        <f>SUM(L35:N35)</f>
        <v>614</v>
      </c>
      <c r="L35" s="466">
        <v>562</v>
      </c>
      <c r="M35" s="466">
        <v>52</v>
      </c>
      <c r="N35" s="466"/>
      <c r="O35" s="467">
        <f>SUM(P35:R35)</f>
        <v>61400</v>
      </c>
      <c r="P35" s="467">
        <f>L35*$Q$20*J35</f>
        <v>56200</v>
      </c>
      <c r="Q35" s="467">
        <f>M35*$Q$20*J35</f>
        <v>5200</v>
      </c>
      <c r="R35" s="467">
        <f t="shared" si="9"/>
        <v>0</v>
      </c>
    </row>
    <row r="36" spans="1:18" x14ac:dyDescent="0.25">
      <c r="A36" s="88" t="s">
        <v>20</v>
      </c>
      <c r="B36" s="459">
        <v>2</v>
      </c>
      <c r="C36" s="468">
        <f t="shared" si="21"/>
        <v>420</v>
      </c>
      <c r="D36" s="468">
        <v>335</v>
      </c>
      <c r="E36" s="468">
        <v>85</v>
      </c>
      <c r="F36" s="460">
        <f t="shared" si="22"/>
        <v>84000</v>
      </c>
      <c r="G36" s="460">
        <f t="shared" si="23"/>
        <v>67000</v>
      </c>
      <c r="H36" s="460">
        <f t="shared" si="24"/>
        <v>17000</v>
      </c>
      <c r="I36" s="88" t="s">
        <v>20</v>
      </c>
      <c r="J36" s="465">
        <v>2</v>
      </c>
      <c r="K36" s="466">
        <f>SUM(L36:N36)</f>
        <v>420</v>
      </c>
      <c r="L36" s="466">
        <v>335</v>
      </c>
      <c r="M36" s="466">
        <v>85</v>
      </c>
      <c r="N36" s="466"/>
      <c r="O36" s="467">
        <f>SUM(P36:R36)</f>
        <v>84000</v>
      </c>
      <c r="P36" s="467">
        <f>L36*$Q$20*J36</f>
        <v>67000</v>
      </c>
      <c r="Q36" s="467">
        <f>M36*$Q$20*J36</f>
        <v>17000</v>
      </c>
      <c r="R36" s="467">
        <f>J36*N36*$Q$20</f>
        <v>0</v>
      </c>
    </row>
    <row r="37" spans="1:18" x14ac:dyDescent="0.25">
      <c r="A37" s="89" t="s">
        <v>307</v>
      </c>
      <c r="B37" s="470">
        <f>SUM(B38:B39)</f>
        <v>3</v>
      </c>
      <c r="C37" s="470">
        <f t="shared" ref="C37:J37" si="25">SUM(C38:C39)</f>
        <v>1043</v>
      </c>
      <c r="D37" s="470">
        <f t="shared" si="25"/>
        <v>897</v>
      </c>
      <c r="E37" s="470">
        <f t="shared" si="25"/>
        <v>146</v>
      </c>
      <c r="F37" s="461">
        <f t="shared" si="25"/>
        <v>147200</v>
      </c>
      <c r="G37" s="461">
        <f t="shared" si="25"/>
        <v>123200</v>
      </c>
      <c r="H37" s="461">
        <f t="shared" si="25"/>
        <v>24000</v>
      </c>
      <c r="I37" s="89" t="s">
        <v>307</v>
      </c>
      <c r="J37" s="470">
        <f t="shared" si="25"/>
        <v>3</v>
      </c>
      <c r="K37" s="470">
        <f>SUM(K38:K39)</f>
        <v>1043</v>
      </c>
      <c r="L37" s="470">
        <f t="shared" ref="L37:N37" si="26">SUM(L38:L39)</f>
        <v>897</v>
      </c>
      <c r="M37" s="470">
        <f t="shared" si="26"/>
        <v>146</v>
      </c>
      <c r="N37" s="470">
        <f t="shared" si="26"/>
        <v>0</v>
      </c>
      <c r="O37" s="461">
        <f>SUM(O38:O39)</f>
        <v>147200</v>
      </c>
      <c r="P37" s="461">
        <f t="shared" ref="P37:R37" si="27">SUM(P38:P39)</f>
        <v>123200</v>
      </c>
      <c r="Q37" s="461">
        <f t="shared" si="27"/>
        <v>24000</v>
      </c>
      <c r="R37" s="461">
        <f t="shared" si="27"/>
        <v>0</v>
      </c>
    </row>
    <row r="38" spans="1:18" x14ac:dyDescent="0.25">
      <c r="A38" s="88" t="s">
        <v>19</v>
      </c>
      <c r="B38" s="459">
        <v>1</v>
      </c>
      <c r="C38" s="468">
        <f t="shared" ref="C38:C39" si="28">D38+E38</f>
        <v>614</v>
      </c>
      <c r="D38" s="468">
        <v>562</v>
      </c>
      <c r="E38" s="468">
        <v>52</v>
      </c>
      <c r="F38" s="460">
        <f t="shared" ref="F38:F39" si="29">G38+H38</f>
        <v>61400</v>
      </c>
      <c r="G38" s="460">
        <f t="shared" ref="G38:G39" si="30">D38*$Q$20*B38</f>
        <v>56200</v>
      </c>
      <c r="H38" s="460">
        <f t="shared" ref="H38:H39" si="31">E38*$Q$20*B38</f>
        <v>5200</v>
      </c>
      <c r="I38" s="88" t="s">
        <v>19</v>
      </c>
      <c r="J38" s="465">
        <v>1</v>
      </c>
      <c r="K38" s="466">
        <f>SUM(L38:N38)</f>
        <v>614</v>
      </c>
      <c r="L38" s="466">
        <v>562</v>
      </c>
      <c r="M38" s="466">
        <v>52</v>
      </c>
      <c r="N38" s="466"/>
      <c r="O38" s="467">
        <f>SUM(P38:R38)</f>
        <v>61400</v>
      </c>
      <c r="P38" s="467">
        <f>L38*$Q$20*J38</f>
        <v>56200</v>
      </c>
      <c r="Q38" s="467">
        <f>M38*$Q$20*J38</f>
        <v>5200</v>
      </c>
      <c r="R38" s="467">
        <f>J38*N38*$Q$20</f>
        <v>0</v>
      </c>
    </row>
    <row r="39" spans="1:18" x14ac:dyDescent="0.25">
      <c r="A39" s="88" t="s">
        <v>73</v>
      </c>
      <c r="B39" s="459">
        <v>2</v>
      </c>
      <c r="C39" s="468">
        <f t="shared" si="28"/>
        <v>429</v>
      </c>
      <c r="D39" s="468">
        <v>335</v>
      </c>
      <c r="E39" s="468">
        <v>94</v>
      </c>
      <c r="F39" s="460">
        <f t="shared" si="29"/>
        <v>85800</v>
      </c>
      <c r="G39" s="460">
        <f t="shared" si="30"/>
        <v>67000</v>
      </c>
      <c r="H39" s="460">
        <f t="shared" si="31"/>
        <v>18800</v>
      </c>
      <c r="I39" s="88" t="s">
        <v>73</v>
      </c>
      <c r="J39" s="465">
        <v>2</v>
      </c>
      <c r="K39" s="466">
        <f>SUM(L39:N39)</f>
        <v>429</v>
      </c>
      <c r="L39" s="466">
        <v>335</v>
      </c>
      <c r="M39" s="466">
        <v>94</v>
      </c>
      <c r="N39" s="466"/>
      <c r="O39" s="467">
        <f>SUM(P39:R39)</f>
        <v>85800</v>
      </c>
      <c r="P39" s="467">
        <f>L39*$Q$20*J39</f>
        <v>67000</v>
      </c>
      <c r="Q39" s="467">
        <f>M39*$Q$20*J39</f>
        <v>18800</v>
      </c>
      <c r="R39" s="467">
        <f t="shared" si="9"/>
        <v>0</v>
      </c>
    </row>
    <row r="40" spans="1:18" x14ac:dyDescent="0.25">
      <c r="A40" s="89" t="s">
        <v>308</v>
      </c>
      <c r="B40" s="470">
        <f>SUM(B41:B45)</f>
        <v>5</v>
      </c>
      <c r="C40" s="470">
        <f t="shared" ref="C40:R40" si="32">SUM(C41:C45)</f>
        <v>1950</v>
      </c>
      <c r="D40" s="470">
        <f t="shared" si="32"/>
        <v>1950</v>
      </c>
      <c r="E40" s="470">
        <f t="shared" si="32"/>
        <v>0</v>
      </c>
      <c r="F40" s="461">
        <f t="shared" si="32"/>
        <v>195000</v>
      </c>
      <c r="G40" s="461">
        <f t="shared" si="32"/>
        <v>195000</v>
      </c>
      <c r="H40" s="461">
        <f t="shared" si="32"/>
        <v>0</v>
      </c>
      <c r="I40" s="89" t="s">
        <v>308</v>
      </c>
      <c r="J40" s="470">
        <f t="shared" si="32"/>
        <v>5</v>
      </c>
      <c r="K40" s="470">
        <f>SUM(K41:K45)</f>
        <v>1950</v>
      </c>
      <c r="L40" s="470">
        <f t="shared" ref="L40:N40" si="33">SUM(L41:L45)</f>
        <v>1950</v>
      </c>
      <c r="M40" s="470">
        <f t="shared" si="33"/>
        <v>0</v>
      </c>
      <c r="N40" s="470">
        <f t="shared" si="33"/>
        <v>0</v>
      </c>
      <c r="O40" s="461">
        <f t="shared" si="32"/>
        <v>195000</v>
      </c>
      <c r="P40" s="461">
        <f t="shared" si="32"/>
        <v>195000</v>
      </c>
      <c r="Q40" s="461">
        <f t="shared" si="32"/>
        <v>0</v>
      </c>
      <c r="R40" s="461">
        <f t="shared" si="32"/>
        <v>0</v>
      </c>
    </row>
    <row r="41" spans="1:18" x14ac:dyDescent="0.25">
      <c r="A41" s="88" t="s">
        <v>21</v>
      </c>
      <c r="B41" s="459">
        <v>1</v>
      </c>
      <c r="C41" s="468">
        <f t="shared" ref="C41:C45" si="34">D41+E41</f>
        <v>591</v>
      </c>
      <c r="D41" s="468">
        <v>591</v>
      </c>
      <c r="E41" s="468"/>
      <c r="F41" s="460">
        <f t="shared" ref="F41:F45" si="35">G41+H41</f>
        <v>59100</v>
      </c>
      <c r="G41" s="460">
        <f t="shared" ref="G41:G45" si="36">D41*$Q$20*B41</f>
        <v>59100</v>
      </c>
      <c r="H41" s="460">
        <f t="shared" ref="H41:H45" si="37">E41*$Q$20*B41</f>
        <v>0</v>
      </c>
      <c r="I41" s="88" t="s">
        <v>21</v>
      </c>
      <c r="J41" s="465">
        <v>1</v>
      </c>
      <c r="K41" s="466">
        <f>SUM(L41:N41)</f>
        <v>591</v>
      </c>
      <c r="L41" s="466">
        <v>591</v>
      </c>
      <c r="M41" s="466">
        <v>0</v>
      </c>
      <c r="N41" s="466"/>
      <c r="O41" s="467">
        <f>SUM(P41:R41)</f>
        <v>59100</v>
      </c>
      <c r="P41" s="467">
        <f>L41*$Q$20*J41</f>
        <v>59100</v>
      </c>
      <c r="Q41" s="467">
        <f>M41*$Q$20*J41</f>
        <v>0</v>
      </c>
      <c r="R41" s="467">
        <f>J41*N41*$Q$20</f>
        <v>0</v>
      </c>
    </row>
    <row r="42" spans="1:18" x14ac:dyDescent="0.25">
      <c r="A42" s="88" t="s">
        <v>64</v>
      </c>
      <c r="B42" s="459">
        <v>1</v>
      </c>
      <c r="C42" s="468">
        <f t="shared" si="34"/>
        <v>396</v>
      </c>
      <c r="D42" s="468">
        <v>396</v>
      </c>
      <c r="E42" s="468"/>
      <c r="F42" s="460">
        <f t="shared" si="35"/>
        <v>39600</v>
      </c>
      <c r="G42" s="460">
        <f t="shared" si="36"/>
        <v>39600</v>
      </c>
      <c r="H42" s="460">
        <f t="shared" si="37"/>
        <v>0</v>
      </c>
      <c r="I42" s="88" t="s">
        <v>64</v>
      </c>
      <c r="J42" s="465">
        <v>1</v>
      </c>
      <c r="K42" s="466">
        <f t="shared" ref="K42:K45" si="38">SUM(L42:N42)</f>
        <v>396</v>
      </c>
      <c r="L42" s="466">
        <v>396</v>
      </c>
      <c r="M42" s="466">
        <v>0</v>
      </c>
      <c r="N42" s="466"/>
      <c r="O42" s="467">
        <f t="shared" ref="O42:O45" si="39">SUM(P42:R42)</f>
        <v>39600</v>
      </c>
      <c r="P42" s="467">
        <f>L42*$Q$20*J42</f>
        <v>39600</v>
      </c>
      <c r="Q42" s="467">
        <f>M42*$Q$20*J42</f>
        <v>0</v>
      </c>
      <c r="R42" s="467">
        <f t="shared" si="9"/>
        <v>0</v>
      </c>
    </row>
    <row r="43" spans="1:18" x14ac:dyDescent="0.25">
      <c r="A43" s="88" t="s">
        <v>74</v>
      </c>
      <c r="B43" s="459">
        <v>1</v>
      </c>
      <c r="C43" s="468">
        <f t="shared" si="34"/>
        <v>240</v>
      </c>
      <c r="D43" s="468">
        <v>240</v>
      </c>
      <c r="E43" s="468"/>
      <c r="F43" s="460">
        <f t="shared" si="35"/>
        <v>24000</v>
      </c>
      <c r="G43" s="460">
        <f t="shared" si="36"/>
        <v>24000</v>
      </c>
      <c r="H43" s="460">
        <f t="shared" si="37"/>
        <v>0</v>
      </c>
      <c r="I43" s="88" t="s">
        <v>74</v>
      </c>
      <c r="J43" s="465">
        <v>1</v>
      </c>
      <c r="K43" s="466">
        <f t="shared" si="38"/>
        <v>240</v>
      </c>
      <c r="L43" s="466">
        <v>240</v>
      </c>
      <c r="M43" s="466">
        <v>0</v>
      </c>
      <c r="N43" s="466"/>
      <c r="O43" s="467">
        <f t="shared" si="39"/>
        <v>24000</v>
      </c>
      <c r="P43" s="467">
        <f>L43*$Q$20*J43</f>
        <v>24000</v>
      </c>
      <c r="Q43" s="467">
        <f>M43*$Q$20*J43</f>
        <v>0</v>
      </c>
      <c r="R43" s="467">
        <f t="shared" si="9"/>
        <v>0</v>
      </c>
    </row>
    <row r="44" spans="1:18" x14ac:dyDescent="0.25">
      <c r="A44" s="88" t="s">
        <v>65</v>
      </c>
      <c r="B44" s="459">
        <v>1</v>
      </c>
      <c r="C44" s="468">
        <f t="shared" si="34"/>
        <v>490</v>
      </c>
      <c r="D44" s="468">
        <v>490</v>
      </c>
      <c r="E44" s="468"/>
      <c r="F44" s="460">
        <f t="shared" si="35"/>
        <v>49000</v>
      </c>
      <c r="G44" s="460">
        <f t="shared" si="36"/>
        <v>49000</v>
      </c>
      <c r="H44" s="460">
        <f t="shared" si="37"/>
        <v>0</v>
      </c>
      <c r="I44" s="88" t="s">
        <v>65</v>
      </c>
      <c r="J44" s="465">
        <v>1</v>
      </c>
      <c r="K44" s="466">
        <f t="shared" si="38"/>
        <v>490</v>
      </c>
      <c r="L44" s="466">
        <v>490</v>
      </c>
      <c r="M44" s="466">
        <v>0</v>
      </c>
      <c r="N44" s="466"/>
      <c r="O44" s="467">
        <f t="shared" si="39"/>
        <v>49000</v>
      </c>
      <c r="P44" s="467">
        <f>L44*$Q$20*J44</f>
        <v>49000</v>
      </c>
      <c r="Q44" s="467">
        <f>M44*$Q$20*J44</f>
        <v>0</v>
      </c>
      <c r="R44" s="467">
        <f t="shared" si="9"/>
        <v>0</v>
      </c>
    </row>
    <row r="45" spans="1:18" x14ac:dyDescent="0.25">
      <c r="A45" s="88" t="s">
        <v>75</v>
      </c>
      <c r="B45" s="459">
        <v>1</v>
      </c>
      <c r="C45" s="468">
        <f t="shared" si="34"/>
        <v>233</v>
      </c>
      <c r="D45" s="468">
        <v>233</v>
      </c>
      <c r="E45" s="468"/>
      <c r="F45" s="460">
        <f t="shared" si="35"/>
        <v>23300</v>
      </c>
      <c r="G45" s="460">
        <f t="shared" si="36"/>
        <v>23300</v>
      </c>
      <c r="H45" s="460">
        <f t="shared" si="37"/>
        <v>0</v>
      </c>
      <c r="I45" s="88" t="s">
        <v>75</v>
      </c>
      <c r="J45" s="465">
        <v>1</v>
      </c>
      <c r="K45" s="466">
        <f t="shared" si="38"/>
        <v>233</v>
      </c>
      <c r="L45" s="466">
        <v>233</v>
      </c>
      <c r="M45" s="466">
        <v>0</v>
      </c>
      <c r="N45" s="466"/>
      <c r="O45" s="467">
        <f t="shared" si="39"/>
        <v>23300</v>
      </c>
      <c r="P45" s="467">
        <f>L45*$Q$20*J45</f>
        <v>23300</v>
      </c>
      <c r="Q45" s="467">
        <f>M45*$Q$20*J45</f>
        <v>0</v>
      </c>
      <c r="R45" s="467">
        <f>J45*N45*$Q$20</f>
        <v>0</v>
      </c>
    </row>
    <row r="46" spans="1:18" x14ac:dyDescent="0.25">
      <c r="A46" s="89" t="s">
        <v>309</v>
      </c>
      <c r="B46" s="470">
        <f>SUM(B47:B50)</f>
        <v>3</v>
      </c>
      <c r="C46" s="470">
        <f t="shared" ref="C46:J46" si="40">SUM(C47:C50)</f>
        <v>1404</v>
      </c>
      <c r="D46" s="470">
        <f t="shared" si="40"/>
        <v>1253</v>
      </c>
      <c r="E46" s="470">
        <f t="shared" si="40"/>
        <v>151</v>
      </c>
      <c r="F46" s="461">
        <f t="shared" si="40"/>
        <v>140400</v>
      </c>
      <c r="G46" s="461">
        <f t="shared" si="40"/>
        <v>125300</v>
      </c>
      <c r="H46" s="461">
        <f t="shared" si="40"/>
        <v>15100</v>
      </c>
      <c r="I46" s="89" t="s">
        <v>309</v>
      </c>
      <c r="J46" s="470">
        <f t="shared" si="40"/>
        <v>3</v>
      </c>
      <c r="K46" s="470">
        <f>SUM(K47:K50)</f>
        <v>1404</v>
      </c>
      <c r="L46" s="470">
        <f t="shared" ref="L46:N46" si="41">SUM(L47:L50)</f>
        <v>1253</v>
      </c>
      <c r="M46" s="470">
        <f t="shared" si="41"/>
        <v>151</v>
      </c>
      <c r="N46" s="470">
        <f t="shared" si="41"/>
        <v>0</v>
      </c>
      <c r="O46" s="461">
        <f>SUM(O47:O50)</f>
        <v>140400</v>
      </c>
      <c r="P46" s="461">
        <f t="shared" ref="P46:R46" si="42">SUM(P47:P50)</f>
        <v>125300</v>
      </c>
      <c r="Q46" s="461">
        <f t="shared" si="42"/>
        <v>15100</v>
      </c>
      <c r="R46" s="461">
        <f t="shared" si="42"/>
        <v>0</v>
      </c>
    </row>
    <row r="47" spans="1:18" x14ac:dyDescent="0.25">
      <c r="A47" s="88" t="s">
        <v>19</v>
      </c>
      <c r="B47" s="459">
        <v>1</v>
      </c>
      <c r="C47" s="468">
        <f t="shared" ref="C47:C53" si="43">D47+E47</f>
        <v>580</v>
      </c>
      <c r="D47" s="468">
        <v>519</v>
      </c>
      <c r="E47" s="468">
        <v>61</v>
      </c>
      <c r="F47" s="460">
        <f t="shared" ref="F47:F50" si="44">G47+H47</f>
        <v>58000</v>
      </c>
      <c r="G47" s="460">
        <f t="shared" ref="G47:G49" si="45">D47*$Q$20*B47</f>
        <v>51900</v>
      </c>
      <c r="H47" s="460">
        <f t="shared" ref="H47:H49" si="46">E47*$Q$20*B47</f>
        <v>6100</v>
      </c>
      <c r="I47" s="88" t="s">
        <v>19</v>
      </c>
      <c r="J47" s="465">
        <v>1</v>
      </c>
      <c r="K47" s="466">
        <f>SUM(L47:N47)</f>
        <v>580</v>
      </c>
      <c r="L47" s="466">
        <v>519</v>
      </c>
      <c r="M47" s="466">
        <v>61</v>
      </c>
      <c r="N47" s="466"/>
      <c r="O47" s="467">
        <f>SUM(P47:R47)</f>
        <v>58000</v>
      </c>
      <c r="P47" s="467">
        <f>L47*$Q$20*J47</f>
        <v>51900</v>
      </c>
      <c r="Q47" s="467">
        <f>M47*$Q$20*J47</f>
        <v>6100</v>
      </c>
      <c r="R47" s="467">
        <f>J47*N47*$Q$20</f>
        <v>0</v>
      </c>
    </row>
    <row r="48" spans="1:18" x14ac:dyDescent="0.25">
      <c r="A48" s="88" t="s">
        <v>22</v>
      </c>
      <c r="B48" s="459">
        <v>1</v>
      </c>
      <c r="C48" s="468">
        <f t="shared" si="43"/>
        <v>417</v>
      </c>
      <c r="D48" s="468">
        <v>327</v>
      </c>
      <c r="E48" s="468">
        <v>90</v>
      </c>
      <c r="F48" s="460">
        <f t="shared" si="44"/>
        <v>41700</v>
      </c>
      <c r="G48" s="460">
        <f t="shared" si="45"/>
        <v>32700</v>
      </c>
      <c r="H48" s="460">
        <f t="shared" si="46"/>
        <v>9000</v>
      </c>
      <c r="I48" s="88" t="s">
        <v>22</v>
      </c>
      <c r="J48" s="465">
        <v>1</v>
      </c>
      <c r="K48" s="466">
        <f t="shared" ref="K48:K49" si="47">SUM(L48:N48)</f>
        <v>417</v>
      </c>
      <c r="L48" s="466">
        <v>327</v>
      </c>
      <c r="M48" s="466">
        <v>90</v>
      </c>
      <c r="N48" s="466"/>
      <c r="O48" s="467">
        <f t="shared" ref="O48:O49" si="48">SUM(P48:R48)</f>
        <v>41700</v>
      </c>
      <c r="P48" s="467">
        <f>L48*$Q$20*J48</f>
        <v>32700</v>
      </c>
      <c r="Q48" s="467">
        <f>M48*$Q$20*J48</f>
        <v>9000</v>
      </c>
      <c r="R48" s="467">
        <f t="shared" ref="R48" si="49">J48*N48*$Q$20</f>
        <v>0</v>
      </c>
    </row>
    <row r="49" spans="1:18" x14ac:dyDescent="0.25">
      <c r="A49" s="88" t="s">
        <v>24</v>
      </c>
      <c r="B49" s="459">
        <v>1</v>
      </c>
      <c r="C49" s="468">
        <f t="shared" si="43"/>
        <v>407</v>
      </c>
      <c r="D49" s="468">
        <v>407</v>
      </c>
      <c r="E49" s="468">
        <v>0</v>
      </c>
      <c r="F49" s="460">
        <f t="shared" si="44"/>
        <v>40700</v>
      </c>
      <c r="G49" s="460">
        <f t="shared" si="45"/>
        <v>40700</v>
      </c>
      <c r="H49" s="460">
        <f t="shared" si="46"/>
        <v>0</v>
      </c>
      <c r="I49" s="88" t="s">
        <v>24</v>
      </c>
      <c r="J49" s="465">
        <v>1</v>
      </c>
      <c r="K49" s="466">
        <f t="shared" si="47"/>
        <v>407</v>
      </c>
      <c r="L49" s="466">
        <v>407</v>
      </c>
      <c r="M49" s="466">
        <v>0</v>
      </c>
      <c r="N49" s="466"/>
      <c r="O49" s="467">
        <f t="shared" si="48"/>
        <v>40700</v>
      </c>
      <c r="P49" s="467">
        <f>L49*$Q$20*J49</f>
        <v>40700</v>
      </c>
      <c r="Q49" s="467">
        <f>M49*$Q$20*J49</f>
        <v>0</v>
      </c>
      <c r="R49" s="467">
        <f>J49*N49*$Q$20</f>
        <v>0</v>
      </c>
    </row>
    <row r="50" spans="1:18" x14ac:dyDescent="0.25">
      <c r="A50" s="88"/>
      <c r="B50" s="88"/>
      <c r="C50" s="88">
        <f t="shared" si="43"/>
        <v>0</v>
      </c>
      <c r="D50" s="88"/>
      <c r="E50" s="88"/>
      <c r="F50" s="88">
        <f t="shared" si="44"/>
        <v>0</v>
      </c>
      <c r="G50" s="88">
        <f t="shared" ref="G50" si="50">D50*$Q$20</f>
        <v>0</v>
      </c>
      <c r="H50" s="88">
        <f t="shared" ref="H50" si="51">E50*$Q$20</f>
        <v>0</v>
      </c>
      <c r="I50" s="88"/>
      <c r="J50" s="415"/>
      <c r="K50" s="412"/>
      <c r="L50" s="412"/>
      <c r="M50" s="412"/>
      <c r="N50" s="412"/>
      <c r="O50" s="413">
        <f>K50*100</f>
        <v>0</v>
      </c>
      <c r="P50" s="413">
        <f>L50*$Q$20</f>
        <v>0</v>
      </c>
      <c r="Q50" s="413">
        <f>M50*$Q$20</f>
        <v>0</v>
      </c>
      <c r="R50" s="413"/>
    </row>
    <row r="51" spans="1:18" x14ac:dyDescent="0.25">
      <c r="A51" s="89" t="s">
        <v>310</v>
      </c>
      <c r="B51" s="470">
        <f>SUM(B52:B55)</f>
        <v>3</v>
      </c>
      <c r="C51" s="470">
        <f t="shared" ref="C51:J51" si="52">SUM(C52:C55)</f>
        <v>626</v>
      </c>
      <c r="D51" s="470">
        <f t="shared" si="52"/>
        <v>626</v>
      </c>
      <c r="E51" s="470">
        <f t="shared" si="52"/>
        <v>0</v>
      </c>
      <c r="F51" s="461">
        <f t="shared" si="52"/>
        <v>62600</v>
      </c>
      <c r="G51" s="461">
        <f t="shared" si="52"/>
        <v>62600</v>
      </c>
      <c r="H51" s="461">
        <f t="shared" si="52"/>
        <v>0</v>
      </c>
      <c r="I51" s="89" t="s">
        <v>310</v>
      </c>
      <c r="J51" s="470">
        <f t="shared" si="52"/>
        <v>3</v>
      </c>
      <c r="K51" s="470">
        <f>SUM(K52:K55)</f>
        <v>626</v>
      </c>
      <c r="L51" s="470">
        <f t="shared" ref="L51:N51" si="53">SUM(L52:L55)</f>
        <v>626</v>
      </c>
      <c r="M51" s="470">
        <f t="shared" si="53"/>
        <v>0</v>
      </c>
      <c r="N51" s="470">
        <f t="shared" si="53"/>
        <v>0</v>
      </c>
      <c r="O51" s="461">
        <f>SUM(O52:O55)</f>
        <v>62600</v>
      </c>
      <c r="P51" s="461">
        <f t="shared" ref="P51:R51" si="54">SUM(P52:P55)</f>
        <v>62600</v>
      </c>
      <c r="Q51" s="461">
        <f t="shared" si="54"/>
        <v>0</v>
      </c>
      <c r="R51" s="461">
        <f t="shared" si="54"/>
        <v>0</v>
      </c>
    </row>
    <row r="52" spans="1:18" x14ac:dyDescent="0.25">
      <c r="A52" s="88" t="s">
        <v>19</v>
      </c>
      <c r="B52" s="459">
        <v>1</v>
      </c>
      <c r="C52" s="468">
        <f t="shared" si="43"/>
        <v>212</v>
      </c>
      <c r="D52" s="468">
        <v>212</v>
      </c>
      <c r="E52" s="468"/>
      <c r="F52" s="460">
        <f t="shared" ref="F52:F55" si="55">G52+H52</f>
        <v>21200</v>
      </c>
      <c r="G52" s="460">
        <f t="shared" ref="G52:G54" si="56">D52*$Q$20*B52</f>
        <v>21200</v>
      </c>
      <c r="H52" s="460">
        <f t="shared" ref="H52:H54" si="57">E52*$Q$20*B52</f>
        <v>0</v>
      </c>
      <c r="I52" s="88" t="s">
        <v>19</v>
      </c>
      <c r="J52" s="465">
        <v>1</v>
      </c>
      <c r="K52" s="466">
        <f>SUM(L52:N52)</f>
        <v>212</v>
      </c>
      <c r="L52" s="466">
        <v>212</v>
      </c>
      <c r="M52" s="466">
        <v>0</v>
      </c>
      <c r="N52" s="466"/>
      <c r="O52" s="467">
        <f>SUM(P52:R52)</f>
        <v>21200</v>
      </c>
      <c r="P52" s="467">
        <f>L52*$Q$20*J52</f>
        <v>21200</v>
      </c>
      <c r="Q52" s="467">
        <f>M52*$Q$20*J52</f>
        <v>0</v>
      </c>
      <c r="R52" s="467">
        <f>J52*N52*$Q$20</f>
        <v>0</v>
      </c>
    </row>
    <row r="53" spans="1:18" x14ac:dyDescent="0.25">
      <c r="A53" s="88" t="s">
        <v>74</v>
      </c>
      <c r="B53" s="459">
        <v>1</v>
      </c>
      <c r="C53" s="468">
        <f t="shared" si="43"/>
        <v>240</v>
      </c>
      <c r="D53" s="468">
        <v>240</v>
      </c>
      <c r="E53" s="468"/>
      <c r="F53" s="460">
        <f t="shared" si="55"/>
        <v>24000</v>
      </c>
      <c r="G53" s="460">
        <f t="shared" si="56"/>
        <v>24000</v>
      </c>
      <c r="H53" s="460">
        <f t="shared" si="57"/>
        <v>0</v>
      </c>
      <c r="I53" s="88" t="s">
        <v>74</v>
      </c>
      <c r="J53" s="465">
        <v>1</v>
      </c>
      <c r="K53" s="466">
        <f t="shared" ref="K53:K54" si="58">SUM(L53:N53)</f>
        <v>240</v>
      </c>
      <c r="L53" s="466">
        <v>240</v>
      </c>
      <c r="M53" s="466">
        <v>0</v>
      </c>
      <c r="N53" s="466"/>
      <c r="O53" s="467">
        <f t="shared" ref="O53:O54" si="59">SUM(P53:R53)</f>
        <v>24000</v>
      </c>
      <c r="P53" s="467">
        <f>L53*$Q$20*J53</f>
        <v>24000</v>
      </c>
      <c r="Q53" s="467">
        <f>M53*$Q$20*J53</f>
        <v>0</v>
      </c>
      <c r="R53" s="467">
        <f t="shared" ref="R53:R54" si="60">J53*N53*$Q$20</f>
        <v>0</v>
      </c>
    </row>
    <row r="54" spans="1:18" x14ac:dyDescent="0.25">
      <c r="A54" s="88" t="s">
        <v>76</v>
      </c>
      <c r="B54" s="459">
        <v>1</v>
      </c>
      <c r="C54" s="468">
        <f>D54+E54</f>
        <v>174</v>
      </c>
      <c r="D54" s="468">
        <v>174</v>
      </c>
      <c r="E54" s="468"/>
      <c r="F54" s="460">
        <f t="shared" si="55"/>
        <v>17400</v>
      </c>
      <c r="G54" s="460">
        <f t="shared" si="56"/>
        <v>17400</v>
      </c>
      <c r="H54" s="460">
        <f t="shared" si="57"/>
        <v>0</v>
      </c>
      <c r="I54" s="88" t="s">
        <v>76</v>
      </c>
      <c r="J54" s="465">
        <v>1</v>
      </c>
      <c r="K54" s="466">
        <f t="shared" si="58"/>
        <v>174</v>
      </c>
      <c r="L54" s="466">
        <v>174</v>
      </c>
      <c r="M54" s="466">
        <v>0</v>
      </c>
      <c r="N54" s="466"/>
      <c r="O54" s="467">
        <f t="shared" si="59"/>
        <v>17400</v>
      </c>
      <c r="P54" s="467">
        <f>L54*$Q$20*J54</f>
        <v>17400</v>
      </c>
      <c r="Q54" s="467">
        <f>M54*$Q$20*J54</f>
        <v>0</v>
      </c>
      <c r="R54" s="467">
        <f t="shared" si="60"/>
        <v>0</v>
      </c>
    </row>
    <row r="55" spans="1:18" x14ac:dyDescent="0.25">
      <c r="A55" s="116"/>
      <c r="B55" s="116"/>
      <c r="C55" s="116"/>
      <c r="D55" s="116"/>
      <c r="E55" s="116"/>
      <c r="F55" s="116">
        <f t="shared" si="55"/>
        <v>0</v>
      </c>
      <c r="G55" s="116">
        <f t="shared" ref="G55" si="61">D55*$Q$20</f>
        <v>0</v>
      </c>
      <c r="H55" s="116">
        <f t="shared" ref="H55" si="62">E55*$Q$20</f>
        <v>0</v>
      </c>
      <c r="I55" s="116"/>
      <c r="J55" s="416"/>
      <c r="K55" s="412"/>
      <c r="L55" s="412"/>
      <c r="M55" s="412"/>
      <c r="N55" s="412"/>
      <c r="O55" s="413">
        <f>K55*100</f>
        <v>0</v>
      </c>
      <c r="P55" s="413">
        <f>L55*$Q$20</f>
        <v>0</v>
      </c>
      <c r="Q55" s="413">
        <f>M55*$Q$20</f>
        <v>0</v>
      </c>
      <c r="R55" s="413"/>
    </row>
    <row r="56" spans="1:18" ht="28.5" x14ac:dyDescent="0.25">
      <c r="A56" s="89" t="s">
        <v>311</v>
      </c>
      <c r="B56" s="470">
        <f t="shared" ref="B56:H56" si="63">SUM(B57:B65)</f>
        <v>15</v>
      </c>
      <c r="C56" s="470">
        <f t="shared" si="63"/>
        <v>3539</v>
      </c>
      <c r="D56" s="470">
        <f t="shared" si="63"/>
        <v>3539</v>
      </c>
      <c r="E56" s="470">
        <f t="shared" si="63"/>
        <v>0</v>
      </c>
      <c r="F56" s="461">
        <f t="shared" si="63"/>
        <v>569500</v>
      </c>
      <c r="G56" s="461">
        <f t="shared" si="63"/>
        <v>569500</v>
      </c>
      <c r="H56" s="461">
        <f t="shared" si="63"/>
        <v>0</v>
      </c>
      <c r="I56" s="89" t="s">
        <v>311</v>
      </c>
      <c r="J56" s="470">
        <f t="shared" ref="J56" si="64">SUM(J57:J65)</f>
        <v>16</v>
      </c>
      <c r="K56" s="470">
        <f>SUM(K57:K65)</f>
        <v>3539</v>
      </c>
      <c r="L56" s="470">
        <f t="shared" ref="L56:N56" si="65">SUM(L57:L65)</f>
        <v>3539</v>
      </c>
      <c r="M56" s="470">
        <f t="shared" si="65"/>
        <v>0</v>
      </c>
      <c r="N56" s="470">
        <f t="shared" si="65"/>
        <v>0</v>
      </c>
      <c r="O56" s="461">
        <f>SUM(O57:O65)</f>
        <v>601900</v>
      </c>
      <c r="P56" s="461">
        <f t="shared" ref="P56:R56" si="66">SUM(P57:P65)</f>
        <v>601900</v>
      </c>
      <c r="Q56" s="461">
        <f t="shared" si="66"/>
        <v>0</v>
      </c>
      <c r="R56" s="461">
        <f t="shared" si="66"/>
        <v>0</v>
      </c>
    </row>
    <row r="57" spans="1:18" x14ac:dyDescent="0.25">
      <c r="A57" s="88" t="s">
        <v>21</v>
      </c>
      <c r="B57" s="459">
        <v>1</v>
      </c>
      <c r="C57" s="468">
        <f t="shared" ref="C57:C65" si="67">D57+E57</f>
        <v>621</v>
      </c>
      <c r="D57" s="468">
        <v>621</v>
      </c>
      <c r="E57" s="468"/>
      <c r="F57" s="460">
        <f t="shared" ref="F57:F65" si="68">G57+H57</f>
        <v>62100</v>
      </c>
      <c r="G57" s="460">
        <f t="shared" ref="G57:G65" si="69">D57*$Q$20*B57</f>
        <v>62100</v>
      </c>
      <c r="H57" s="460">
        <f t="shared" ref="H57:H65" si="70">E57*$Q$20*B57</f>
        <v>0</v>
      </c>
      <c r="I57" s="88" t="s">
        <v>21</v>
      </c>
      <c r="J57" s="465">
        <v>1</v>
      </c>
      <c r="K57" s="466">
        <f>SUM(L57:N57)</f>
        <v>621</v>
      </c>
      <c r="L57" s="466">
        <v>621</v>
      </c>
      <c r="M57" s="466">
        <v>0</v>
      </c>
      <c r="N57" s="466"/>
      <c r="O57" s="467">
        <f>SUM(P57:R57)</f>
        <v>62100</v>
      </c>
      <c r="P57" s="467">
        <f t="shared" ref="P57:P65" si="71">L57*$Q$20*J57</f>
        <v>62100</v>
      </c>
      <c r="Q57" s="467">
        <f t="shared" ref="Q57:Q65" si="72">M57*$Q$20*J57</f>
        <v>0</v>
      </c>
      <c r="R57" s="467">
        <f>J57*N57*$Q$20</f>
        <v>0</v>
      </c>
    </row>
    <row r="58" spans="1:18" x14ac:dyDescent="0.25">
      <c r="A58" s="88" t="s">
        <v>25</v>
      </c>
      <c r="B58" s="459">
        <v>1</v>
      </c>
      <c r="C58" s="468">
        <f t="shared" si="67"/>
        <v>495</v>
      </c>
      <c r="D58" s="468">
        <v>495</v>
      </c>
      <c r="E58" s="468"/>
      <c r="F58" s="460">
        <f t="shared" si="68"/>
        <v>49500</v>
      </c>
      <c r="G58" s="460">
        <f t="shared" si="69"/>
        <v>49500</v>
      </c>
      <c r="H58" s="460">
        <f t="shared" si="70"/>
        <v>0</v>
      </c>
      <c r="I58" s="88" t="s">
        <v>25</v>
      </c>
      <c r="J58" s="465">
        <v>1</v>
      </c>
      <c r="K58" s="466">
        <f t="shared" ref="K58:K65" si="73">SUM(L58:N58)</f>
        <v>495</v>
      </c>
      <c r="L58" s="466">
        <v>495</v>
      </c>
      <c r="M58" s="466">
        <v>0</v>
      </c>
      <c r="N58" s="466"/>
      <c r="O58" s="467">
        <f t="shared" ref="O58:O65" si="74">SUM(P58:R58)</f>
        <v>49500</v>
      </c>
      <c r="P58" s="467">
        <f t="shared" si="71"/>
        <v>49500</v>
      </c>
      <c r="Q58" s="467">
        <f t="shared" si="72"/>
        <v>0</v>
      </c>
      <c r="R58" s="467">
        <f t="shared" ref="R58:R70" si="75">J58*N58*$Q$20</f>
        <v>0</v>
      </c>
    </row>
    <row r="59" spans="1:18" x14ac:dyDescent="0.25">
      <c r="A59" s="88" t="s">
        <v>22</v>
      </c>
      <c r="B59" s="459">
        <v>3</v>
      </c>
      <c r="C59" s="468">
        <f t="shared" si="67"/>
        <v>391</v>
      </c>
      <c r="D59" s="468">
        <v>391</v>
      </c>
      <c r="E59" s="468"/>
      <c r="F59" s="460">
        <f t="shared" si="68"/>
        <v>117300</v>
      </c>
      <c r="G59" s="460">
        <f t="shared" si="69"/>
        <v>117300</v>
      </c>
      <c r="H59" s="460">
        <f t="shared" si="70"/>
        <v>0</v>
      </c>
      <c r="I59" s="88" t="s">
        <v>22</v>
      </c>
      <c r="J59" s="465">
        <v>3</v>
      </c>
      <c r="K59" s="466">
        <f t="shared" si="73"/>
        <v>391</v>
      </c>
      <c r="L59" s="466">
        <v>391</v>
      </c>
      <c r="M59" s="466">
        <v>0</v>
      </c>
      <c r="N59" s="466"/>
      <c r="O59" s="467">
        <f t="shared" si="74"/>
        <v>117300</v>
      </c>
      <c r="P59" s="467">
        <f t="shared" si="71"/>
        <v>117300</v>
      </c>
      <c r="Q59" s="467">
        <f t="shared" si="72"/>
        <v>0</v>
      </c>
      <c r="R59" s="467">
        <f t="shared" si="75"/>
        <v>0</v>
      </c>
    </row>
    <row r="60" spans="1:18" x14ac:dyDescent="0.25">
      <c r="A60" s="88" t="s">
        <v>77</v>
      </c>
      <c r="B60" s="459">
        <v>3</v>
      </c>
      <c r="C60" s="468">
        <f t="shared" si="67"/>
        <v>360</v>
      </c>
      <c r="D60" s="468">
        <v>360</v>
      </c>
      <c r="E60" s="468"/>
      <c r="F60" s="460">
        <f t="shared" si="68"/>
        <v>108000</v>
      </c>
      <c r="G60" s="460">
        <f t="shared" si="69"/>
        <v>108000</v>
      </c>
      <c r="H60" s="460">
        <f t="shared" si="70"/>
        <v>0</v>
      </c>
      <c r="I60" s="88" t="s">
        <v>77</v>
      </c>
      <c r="J60" s="465">
        <v>3</v>
      </c>
      <c r="K60" s="466">
        <f t="shared" si="73"/>
        <v>360</v>
      </c>
      <c r="L60" s="466">
        <v>360</v>
      </c>
      <c r="M60" s="466">
        <v>0</v>
      </c>
      <c r="N60" s="466"/>
      <c r="O60" s="467">
        <f t="shared" si="74"/>
        <v>108000</v>
      </c>
      <c r="P60" s="467">
        <f t="shared" si="71"/>
        <v>108000</v>
      </c>
      <c r="Q60" s="467">
        <f t="shared" si="72"/>
        <v>0</v>
      </c>
      <c r="R60" s="467">
        <f t="shared" si="75"/>
        <v>0</v>
      </c>
    </row>
    <row r="61" spans="1:18" x14ac:dyDescent="0.25">
      <c r="A61" s="88" t="s">
        <v>81</v>
      </c>
      <c r="B61" s="459">
        <v>2</v>
      </c>
      <c r="C61" s="468">
        <f t="shared" si="67"/>
        <v>342</v>
      </c>
      <c r="D61" s="468">
        <v>342</v>
      </c>
      <c r="E61" s="468"/>
      <c r="F61" s="460">
        <f t="shared" si="68"/>
        <v>68400</v>
      </c>
      <c r="G61" s="460">
        <f t="shared" si="69"/>
        <v>68400</v>
      </c>
      <c r="H61" s="460">
        <f t="shared" si="70"/>
        <v>0</v>
      </c>
      <c r="I61" s="88" t="s">
        <v>81</v>
      </c>
      <c r="J61" s="465">
        <v>2</v>
      </c>
      <c r="K61" s="466">
        <f t="shared" si="73"/>
        <v>342</v>
      </c>
      <c r="L61" s="466">
        <v>342</v>
      </c>
      <c r="M61" s="466">
        <v>0</v>
      </c>
      <c r="N61" s="466"/>
      <c r="O61" s="467">
        <f t="shared" si="74"/>
        <v>68400</v>
      </c>
      <c r="P61" s="467">
        <f t="shared" si="71"/>
        <v>68400</v>
      </c>
      <c r="Q61" s="467">
        <f t="shared" si="72"/>
        <v>0</v>
      </c>
      <c r="R61" s="467">
        <f t="shared" si="75"/>
        <v>0</v>
      </c>
    </row>
    <row r="62" spans="1:18" x14ac:dyDescent="0.25">
      <c r="A62" s="88" t="s">
        <v>23</v>
      </c>
      <c r="B62" s="459">
        <v>2</v>
      </c>
      <c r="C62" s="468">
        <f t="shared" si="67"/>
        <v>312</v>
      </c>
      <c r="D62" s="468">
        <v>312</v>
      </c>
      <c r="E62" s="468"/>
      <c r="F62" s="460">
        <f t="shared" si="68"/>
        <v>62400</v>
      </c>
      <c r="G62" s="460">
        <f t="shared" si="69"/>
        <v>62400</v>
      </c>
      <c r="H62" s="460">
        <f t="shared" si="70"/>
        <v>0</v>
      </c>
      <c r="I62" s="88" t="s">
        <v>23</v>
      </c>
      <c r="J62" s="465">
        <v>2</v>
      </c>
      <c r="K62" s="466">
        <f t="shared" si="73"/>
        <v>312</v>
      </c>
      <c r="L62" s="466">
        <v>312</v>
      </c>
      <c r="M62" s="466">
        <v>0</v>
      </c>
      <c r="N62" s="466"/>
      <c r="O62" s="467">
        <f t="shared" si="74"/>
        <v>62400</v>
      </c>
      <c r="P62" s="467">
        <f t="shared" si="71"/>
        <v>62400</v>
      </c>
      <c r="Q62" s="467">
        <f t="shared" si="72"/>
        <v>0</v>
      </c>
      <c r="R62" s="467">
        <f t="shared" si="75"/>
        <v>0</v>
      </c>
    </row>
    <row r="63" spans="1:18" x14ac:dyDescent="0.25">
      <c r="A63" s="88" t="s">
        <v>105</v>
      </c>
      <c r="B63" s="459">
        <v>1</v>
      </c>
      <c r="C63" s="468">
        <f t="shared" si="67"/>
        <v>391</v>
      </c>
      <c r="D63" s="468">
        <v>391</v>
      </c>
      <c r="E63" s="468"/>
      <c r="F63" s="460">
        <f t="shared" si="68"/>
        <v>39100</v>
      </c>
      <c r="G63" s="460">
        <f t="shared" si="69"/>
        <v>39100</v>
      </c>
      <c r="H63" s="460">
        <f t="shared" si="70"/>
        <v>0</v>
      </c>
      <c r="I63" s="88" t="s">
        <v>105</v>
      </c>
      <c r="J63" s="465">
        <v>1</v>
      </c>
      <c r="K63" s="466">
        <f t="shared" si="73"/>
        <v>391</v>
      </c>
      <c r="L63" s="466">
        <v>391</v>
      </c>
      <c r="M63" s="466">
        <v>0</v>
      </c>
      <c r="N63" s="466"/>
      <c r="O63" s="467">
        <f t="shared" si="74"/>
        <v>39100</v>
      </c>
      <c r="P63" s="467">
        <f t="shared" si="71"/>
        <v>39100</v>
      </c>
      <c r="Q63" s="467">
        <f t="shared" si="72"/>
        <v>0</v>
      </c>
      <c r="R63" s="467">
        <f t="shared" si="75"/>
        <v>0</v>
      </c>
    </row>
    <row r="64" spans="1:18" x14ac:dyDescent="0.25">
      <c r="A64" s="88" t="s">
        <v>106</v>
      </c>
      <c r="B64" s="459">
        <v>1</v>
      </c>
      <c r="C64" s="468">
        <f t="shared" si="67"/>
        <v>303</v>
      </c>
      <c r="D64" s="468">
        <v>303</v>
      </c>
      <c r="E64" s="468"/>
      <c r="F64" s="460">
        <f t="shared" si="68"/>
        <v>30300</v>
      </c>
      <c r="G64" s="460">
        <f t="shared" si="69"/>
        <v>30300</v>
      </c>
      <c r="H64" s="460">
        <f t="shared" si="70"/>
        <v>0</v>
      </c>
      <c r="I64" s="88" t="s">
        <v>106</v>
      </c>
      <c r="J64" s="465">
        <v>1</v>
      </c>
      <c r="K64" s="466">
        <f t="shared" si="73"/>
        <v>303</v>
      </c>
      <c r="L64" s="466">
        <v>303</v>
      </c>
      <c r="M64" s="466">
        <v>0</v>
      </c>
      <c r="N64" s="466"/>
      <c r="O64" s="467">
        <f t="shared" si="74"/>
        <v>30300</v>
      </c>
      <c r="P64" s="467">
        <f t="shared" si="71"/>
        <v>30300</v>
      </c>
      <c r="Q64" s="467">
        <f t="shared" si="72"/>
        <v>0</v>
      </c>
      <c r="R64" s="467">
        <f t="shared" si="75"/>
        <v>0</v>
      </c>
    </row>
    <row r="65" spans="1:18" x14ac:dyDescent="0.25">
      <c r="A65" s="88" t="s">
        <v>305</v>
      </c>
      <c r="B65" s="459">
        <v>1</v>
      </c>
      <c r="C65" s="468">
        <f t="shared" si="67"/>
        <v>324</v>
      </c>
      <c r="D65" s="468">
        <v>324</v>
      </c>
      <c r="E65" s="468"/>
      <c r="F65" s="460">
        <f t="shared" si="68"/>
        <v>32400</v>
      </c>
      <c r="G65" s="460">
        <f t="shared" si="69"/>
        <v>32400</v>
      </c>
      <c r="H65" s="460">
        <f t="shared" si="70"/>
        <v>0</v>
      </c>
      <c r="I65" s="88" t="s">
        <v>305</v>
      </c>
      <c r="J65" s="465">
        <v>2</v>
      </c>
      <c r="K65" s="466">
        <f t="shared" si="73"/>
        <v>324</v>
      </c>
      <c r="L65" s="466">
        <v>324</v>
      </c>
      <c r="M65" s="466">
        <v>0</v>
      </c>
      <c r="N65" s="466"/>
      <c r="O65" s="467">
        <f t="shared" si="74"/>
        <v>64800</v>
      </c>
      <c r="P65" s="467">
        <f t="shared" si="71"/>
        <v>64800</v>
      </c>
      <c r="Q65" s="467">
        <f t="shared" si="72"/>
        <v>0</v>
      </c>
      <c r="R65" s="467">
        <f t="shared" si="75"/>
        <v>0</v>
      </c>
    </row>
    <row r="66" spans="1:18" ht="28.5" x14ac:dyDescent="0.25">
      <c r="A66" s="89" t="s">
        <v>312</v>
      </c>
      <c r="B66" s="470">
        <f>SUM(B67:B72)</f>
        <v>16</v>
      </c>
      <c r="C66" s="470">
        <f t="shared" ref="C66:J66" si="76">SUM(C67:C72)</f>
        <v>3349</v>
      </c>
      <c r="D66" s="470">
        <f t="shared" si="76"/>
        <v>3349</v>
      </c>
      <c r="E66" s="470">
        <f t="shared" si="76"/>
        <v>0</v>
      </c>
      <c r="F66" s="461">
        <f t="shared" si="76"/>
        <v>835400</v>
      </c>
      <c r="G66" s="461">
        <f t="shared" si="76"/>
        <v>835400</v>
      </c>
      <c r="H66" s="461">
        <f t="shared" si="76"/>
        <v>0</v>
      </c>
      <c r="I66" s="89" t="s">
        <v>312</v>
      </c>
      <c r="J66" s="470">
        <f t="shared" si="76"/>
        <v>16</v>
      </c>
      <c r="K66" s="470">
        <f>SUM(K67:K72)</f>
        <v>3349</v>
      </c>
      <c r="L66" s="470">
        <f t="shared" ref="L66:N66" si="77">SUM(L67:L72)</f>
        <v>3349</v>
      </c>
      <c r="M66" s="470">
        <f t="shared" si="77"/>
        <v>0</v>
      </c>
      <c r="N66" s="470">
        <f t="shared" si="77"/>
        <v>0</v>
      </c>
      <c r="O66" s="461">
        <f>SUM(O67:O72)</f>
        <v>835400</v>
      </c>
      <c r="P66" s="461">
        <f t="shared" ref="P66:R66" si="78">SUM(P67:P72)</f>
        <v>835400</v>
      </c>
      <c r="Q66" s="461">
        <f t="shared" si="78"/>
        <v>0</v>
      </c>
      <c r="R66" s="461">
        <f t="shared" si="78"/>
        <v>0</v>
      </c>
    </row>
    <row r="67" spans="1:18" x14ac:dyDescent="0.25">
      <c r="A67" s="88" t="s">
        <v>21</v>
      </c>
      <c r="B67" s="459">
        <v>1</v>
      </c>
      <c r="C67" s="468">
        <f t="shared" ref="C67:C78" si="79">D67+E67</f>
        <v>933</v>
      </c>
      <c r="D67" s="468">
        <v>933</v>
      </c>
      <c r="E67" s="468"/>
      <c r="F67" s="460">
        <f t="shared" ref="F67:F72" si="80">G67+H67</f>
        <v>93300</v>
      </c>
      <c r="G67" s="460">
        <f t="shared" ref="G67:G72" si="81">D67*$Q$20*B67</f>
        <v>93300</v>
      </c>
      <c r="H67" s="460">
        <f t="shared" ref="H67:H72" si="82">E67*$Q$20*B67</f>
        <v>0</v>
      </c>
      <c r="I67" s="88" t="s">
        <v>21</v>
      </c>
      <c r="J67" s="465">
        <v>1</v>
      </c>
      <c r="K67" s="466">
        <f>SUM(L67:N67)</f>
        <v>933</v>
      </c>
      <c r="L67" s="466">
        <v>933</v>
      </c>
      <c r="M67" s="466">
        <v>0</v>
      </c>
      <c r="N67" s="466"/>
      <c r="O67" s="467">
        <f>SUM(P67:R67)</f>
        <v>93300</v>
      </c>
      <c r="P67" s="467">
        <f>L67*$Q$20*J67</f>
        <v>93300</v>
      </c>
      <c r="Q67" s="467">
        <f>M67*$Q$20*J67</f>
        <v>0</v>
      </c>
      <c r="R67" s="467">
        <f>J67*N67*$Q$20</f>
        <v>0</v>
      </c>
    </row>
    <row r="68" spans="1:18" x14ac:dyDescent="0.25">
      <c r="A68" s="88" t="s">
        <v>25</v>
      </c>
      <c r="B68" s="459">
        <v>1</v>
      </c>
      <c r="C68" s="468">
        <f t="shared" si="79"/>
        <v>730</v>
      </c>
      <c r="D68" s="468">
        <v>730</v>
      </c>
      <c r="E68" s="468"/>
      <c r="F68" s="460">
        <f t="shared" si="80"/>
        <v>73000</v>
      </c>
      <c r="G68" s="460">
        <f t="shared" si="81"/>
        <v>73000</v>
      </c>
      <c r="H68" s="460">
        <f t="shared" si="82"/>
        <v>0</v>
      </c>
      <c r="I68" s="88" t="s">
        <v>25</v>
      </c>
      <c r="J68" s="465">
        <v>1</v>
      </c>
      <c r="K68" s="466">
        <f t="shared" ref="K68:K71" si="83">SUM(L68:N68)</f>
        <v>730</v>
      </c>
      <c r="L68" s="466">
        <v>730</v>
      </c>
      <c r="M68" s="466">
        <v>0</v>
      </c>
      <c r="N68" s="466"/>
      <c r="O68" s="467">
        <f t="shared" ref="O68:O71" si="84">SUM(P68:R68)</f>
        <v>73000</v>
      </c>
      <c r="P68" s="467">
        <f>L68*$Q$20*J68</f>
        <v>73000</v>
      </c>
      <c r="Q68" s="467">
        <f>M68*$Q$20*J68</f>
        <v>0</v>
      </c>
      <c r="R68" s="467">
        <f t="shared" si="75"/>
        <v>0</v>
      </c>
    </row>
    <row r="69" spans="1:18" x14ac:dyDescent="0.25">
      <c r="A69" s="88" t="s">
        <v>114</v>
      </c>
      <c r="B69" s="459">
        <v>5</v>
      </c>
      <c r="C69" s="468">
        <f t="shared" si="79"/>
        <v>553</v>
      </c>
      <c r="D69" s="468">
        <v>553</v>
      </c>
      <c r="E69" s="468"/>
      <c r="F69" s="460">
        <f t="shared" si="80"/>
        <v>276500</v>
      </c>
      <c r="G69" s="460">
        <f t="shared" si="81"/>
        <v>276500</v>
      </c>
      <c r="H69" s="460">
        <f t="shared" si="82"/>
        <v>0</v>
      </c>
      <c r="I69" s="88" t="s">
        <v>114</v>
      </c>
      <c r="J69" s="465">
        <v>5</v>
      </c>
      <c r="K69" s="466">
        <f t="shared" si="83"/>
        <v>553</v>
      </c>
      <c r="L69" s="466">
        <v>553</v>
      </c>
      <c r="M69" s="466">
        <v>0</v>
      </c>
      <c r="N69" s="466"/>
      <c r="O69" s="467">
        <f t="shared" si="84"/>
        <v>276500</v>
      </c>
      <c r="P69" s="467">
        <f>L69*$Q$20*J69</f>
        <v>276500</v>
      </c>
      <c r="Q69" s="467">
        <f>M69*$Q$20*J69</f>
        <v>0</v>
      </c>
      <c r="R69" s="467">
        <f t="shared" si="75"/>
        <v>0</v>
      </c>
    </row>
    <row r="70" spans="1:18" x14ac:dyDescent="0.25">
      <c r="A70" s="88" t="s">
        <v>28</v>
      </c>
      <c r="B70" s="459">
        <v>1</v>
      </c>
      <c r="C70" s="468">
        <f t="shared" si="79"/>
        <v>734</v>
      </c>
      <c r="D70" s="468">
        <v>734</v>
      </c>
      <c r="E70" s="468"/>
      <c r="F70" s="460">
        <f t="shared" si="80"/>
        <v>73400</v>
      </c>
      <c r="G70" s="460">
        <f t="shared" si="81"/>
        <v>73400</v>
      </c>
      <c r="H70" s="460">
        <f t="shared" si="82"/>
        <v>0</v>
      </c>
      <c r="I70" s="88" t="s">
        <v>28</v>
      </c>
      <c r="J70" s="465">
        <v>1</v>
      </c>
      <c r="K70" s="466">
        <f t="shared" si="83"/>
        <v>734</v>
      </c>
      <c r="L70" s="466">
        <v>734</v>
      </c>
      <c r="M70" s="466">
        <v>0</v>
      </c>
      <c r="N70" s="466"/>
      <c r="O70" s="467">
        <f t="shared" si="84"/>
        <v>73400</v>
      </c>
      <c r="P70" s="467">
        <f>L70*$Q$20*J70</f>
        <v>73400</v>
      </c>
      <c r="Q70" s="467">
        <f>M70*$Q$20*J70</f>
        <v>0</v>
      </c>
      <c r="R70" s="467">
        <f t="shared" si="75"/>
        <v>0</v>
      </c>
    </row>
    <row r="71" spans="1:18" x14ac:dyDescent="0.25">
      <c r="A71" s="88" t="s">
        <v>31</v>
      </c>
      <c r="B71" s="459">
        <v>8</v>
      </c>
      <c r="C71" s="468">
        <f t="shared" si="79"/>
        <v>399</v>
      </c>
      <c r="D71" s="468">
        <v>399</v>
      </c>
      <c r="E71" s="468"/>
      <c r="F71" s="460">
        <f t="shared" si="80"/>
        <v>319200</v>
      </c>
      <c r="G71" s="460">
        <f t="shared" si="81"/>
        <v>319200</v>
      </c>
      <c r="H71" s="460">
        <f t="shared" si="82"/>
        <v>0</v>
      </c>
      <c r="I71" s="88" t="s">
        <v>31</v>
      </c>
      <c r="J71" s="465">
        <v>8</v>
      </c>
      <c r="K71" s="466">
        <f t="shared" si="83"/>
        <v>399</v>
      </c>
      <c r="L71" s="466">
        <v>399</v>
      </c>
      <c r="M71" s="466">
        <v>0</v>
      </c>
      <c r="N71" s="466"/>
      <c r="O71" s="467">
        <f t="shared" si="84"/>
        <v>319200</v>
      </c>
      <c r="P71" s="467">
        <f>L71*$Q$20*J71</f>
        <v>319200</v>
      </c>
      <c r="Q71" s="467">
        <f>M71*$Q$20*J71</f>
        <v>0</v>
      </c>
      <c r="R71" s="467">
        <f>J71*N71*$Q$20</f>
        <v>0</v>
      </c>
    </row>
    <row r="72" spans="1:18" x14ac:dyDescent="0.25">
      <c r="A72" s="88"/>
      <c r="B72" s="459"/>
      <c r="C72" s="468">
        <f t="shared" si="79"/>
        <v>0</v>
      </c>
      <c r="D72" s="468"/>
      <c r="E72" s="468"/>
      <c r="F72" s="460">
        <f t="shared" si="80"/>
        <v>0</v>
      </c>
      <c r="G72" s="460">
        <f t="shared" si="81"/>
        <v>0</v>
      </c>
      <c r="H72" s="460">
        <f t="shared" si="82"/>
        <v>0</v>
      </c>
      <c r="I72" s="88"/>
      <c r="J72" s="465"/>
      <c r="K72" s="466"/>
      <c r="L72" s="466"/>
      <c r="M72" s="466"/>
      <c r="N72" s="466"/>
      <c r="O72" s="467">
        <f>K72*100</f>
        <v>0</v>
      </c>
      <c r="P72" s="467">
        <f>L72*$Q$20</f>
        <v>0</v>
      </c>
      <c r="Q72" s="467">
        <f>M72*$Q$20</f>
        <v>0</v>
      </c>
      <c r="R72" s="467">
        <f>J72*N72*$Q$20</f>
        <v>0</v>
      </c>
    </row>
    <row r="73" spans="1:18" ht="28.5" x14ac:dyDescent="0.25">
      <c r="A73" s="89" t="s">
        <v>313</v>
      </c>
      <c r="B73" s="470">
        <f t="shared" ref="B73:H73" si="85">SUM(B74:B78)</f>
        <v>12</v>
      </c>
      <c r="C73" s="470">
        <f t="shared" si="85"/>
        <v>4387</v>
      </c>
      <c r="D73" s="470">
        <f t="shared" si="85"/>
        <v>4337</v>
      </c>
      <c r="E73" s="470">
        <f t="shared" si="85"/>
        <v>50</v>
      </c>
      <c r="F73" s="461">
        <f t="shared" si="85"/>
        <v>969500</v>
      </c>
      <c r="G73" s="461">
        <f t="shared" si="85"/>
        <v>959500</v>
      </c>
      <c r="H73" s="461">
        <f t="shared" si="85"/>
        <v>10000</v>
      </c>
      <c r="I73" s="89" t="s">
        <v>313</v>
      </c>
      <c r="J73" s="470">
        <f t="shared" ref="J73" si="86">SUM(J74:J78)</f>
        <v>12</v>
      </c>
      <c r="K73" s="470">
        <f>SUM(K74:K78)</f>
        <v>4387</v>
      </c>
      <c r="L73" s="470">
        <f t="shared" ref="L73:N73" si="87">SUM(L74:L78)</f>
        <v>4337</v>
      </c>
      <c r="M73" s="470">
        <f t="shared" si="87"/>
        <v>50</v>
      </c>
      <c r="N73" s="470">
        <f t="shared" si="87"/>
        <v>0</v>
      </c>
      <c r="O73" s="461">
        <f>SUM(O74:O78)</f>
        <v>969500</v>
      </c>
      <c r="P73" s="461">
        <f t="shared" ref="P73:R73" si="88">SUM(P74:P78)</f>
        <v>959500</v>
      </c>
      <c r="Q73" s="461">
        <f t="shared" si="88"/>
        <v>10000</v>
      </c>
      <c r="R73" s="461">
        <f t="shared" si="88"/>
        <v>0</v>
      </c>
    </row>
    <row r="74" spans="1:18" x14ac:dyDescent="0.25">
      <c r="A74" s="88" t="s">
        <v>21</v>
      </c>
      <c r="B74" s="459">
        <v>1</v>
      </c>
      <c r="C74" s="468">
        <f t="shared" si="79"/>
        <v>1249</v>
      </c>
      <c r="D74" s="468">
        <v>1249</v>
      </c>
      <c r="E74" s="468">
        <v>0</v>
      </c>
      <c r="F74" s="460">
        <f t="shared" ref="F74:F78" si="89">G74+H74</f>
        <v>124900</v>
      </c>
      <c r="G74" s="460">
        <f t="shared" ref="G74:G78" si="90">D74*$Q$20*B74</f>
        <v>124900</v>
      </c>
      <c r="H74" s="460">
        <f t="shared" ref="H74:H78" si="91">E74*$Q$20*B74</f>
        <v>0</v>
      </c>
      <c r="I74" s="88" t="s">
        <v>21</v>
      </c>
      <c r="J74" s="465">
        <v>1</v>
      </c>
      <c r="K74" s="466">
        <f>SUM(L74:N74)</f>
        <v>1249</v>
      </c>
      <c r="L74" s="466">
        <v>1249</v>
      </c>
      <c r="M74" s="466">
        <v>0</v>
      </c>
      <c r="N74" s="466"/>
      <c r="O74" s="467">
        <f>SUM(P74:R74)</f>
        <v>124900</v>
      </c>
      <c r="P74" s="467">
        <f>L74*$Q$20*J74</f>
        <v>124900</v>
      </c>
      <c r="Q74" s="467">
        <f>M74*$Q$20*J74</f>
        <v>0</v>
      </c>
      <c r="R74" s="467">
        <f>J74*N74*$Q$20</f>
        <v>0</v>
      </c>
    </row>
    <row r="75" spans="1:18" x14ac:dyDescent="0.25">
      <c r="A75" s="88" t="s">
        <v>25</v>
      </c>
      <c r="B75" s="459">
        <v>1</v>
      </c>
      <c r="C75" s="468">
        <f t="shared" si="79"/>
        <v>1080</v>
      </c>
      <c r="D75" s="468">
        <v>1080</v>
      </c>
      <c r="E75" s="468">
        <v>0</v>
      </c>
      <c r="F75" s="460">
        <f t="shared" si="89"/>
        <v>108000</v>
      </c>
      <c r="G75" s="460">
        <f t="shared" si="90"/>
        <v>108000</v>
      </c>
      <c r="H75" s="460">
        <f t="shared" si="91"/>
        <v>0</v>
      </c>
      <c r="I75" s="88" t="s">
        <v>25</v>
      </c>
      <c r="J75" s="465">
        <v>1</v>
      </c>
      <c r="K75" s="466">
        <f t="shared" ref="K75:K78" si="92">SUM(L75:N75)</f>
        <v>1080</v>
      </c>
      <c r="L75" s="466">
        <v>1080</v>
      </c>
      <c r="M75" s="466">
        <v>0</v>
      </c>
      <c r="N75" s="466"/>
      <c r="O75" s="467">
        <f t="shared" ref="O75:O78" si="93">SUM(P75:R75)</f>
        <v>108000</v>
      </c>
      <c r="P75" s="467">
        <f>L75*$Q$20*J75</f>
        <v>108000</v>
      </c>
      <c r="Q75" s="467">
        <f>M75*$Q$20*J75</f>
        <v>0</v>
      </c>
      <c r="R75" s="467">
        <f t="shared" ref="R75:R77" si="94">J75*N75*$Q$20</f>
        <v>0</v>
      </c>
    </row>
    <row r="76" spans="1:18" x14ac:dyDescent="0.25">
      <c r="A76" s="88" t="s">
        <v>139</v>
      </c>
      <c r="B76" s="459">
        <v>2</v>
      </c>
      <c r="C76" s="468">
        <f t="shared" si="79"/>
        <v>904</v>
      </c>
      <c r="D76" s="468">
        <v>854</v>
      </c>
      <c r="E76" s="468">
        <v>50</v>
      </c>
      <c r="F76" s="460">
        <f t="shared" si="89"/>
        <v>180800</v>
      </c>
      <c r="G76" s="460">
        <f t="shared" si="90"/>
        <v>170800</v>
      </c>
      <c r="H76" s="460">
        <f t="shared" si="91"/>
        <v>10000</v>
      </c>
      <c r="I76" s="88" t="s">
        <v>139</v>
      </c>
      <c r="J76" s="465">
        <v>2</v>
      </c>
      <c r="K76" s="466">
        <f t="shared" si="92"/>
        <v>904</v>
      </c>
      <c r="L76" s="466">
        <v>854</v>
      </c>
      <c r="M76" s="466">
        <v>50</v>
      </c>
      <c r="N76" s="466"/>
      <c r="O76" s="467">
        <f t="shared" si="93"/>
        <v>180800</v>
      </c>
      <c r="P76" s="467">
        <f>L76*$Q$20*J76</f>
        <v>170800</v>
      </c>
      <c r="Q76" s="467">
        <f>M76*$Q$20*J76</f>
        <v>10000</v>
      </c>
      <c r="R76" s="467">
        <f t="shared" si="94"/>
        <v>0</v>
      </c>
    </row>
    <row r="77" spans="1:18" x14ac:dyDescent="0.25">
      <c r="A77" s="88" t="s">
        <v>28</v>
      </c>
      <c r="B77" s="459">
        <v>7</v>
      </c>
      <c r="C77" s="468">
        <f t="shared" si="79"/>
        <v>734</v>
      </c>
      <c r="D77" s="468">
        <v>734</v>
      </c>
      <c r="E77" s="468">
        <v>0</v>
      </c>
      <c r="F77" s="460">
        <f t="shared" si="89"/>
        <v>513800</v>
      </c>
      <c r="G77" s="460">
        <f t="shared" si="90"/>
        <v>513800</v>
      </c>
      <c r="H77" s="460">
        <f t="shared" si="91"/>
        <v>0</v>
      </c>
      <c r="I77" s="88" t="s">
        <v>28</v>
      </c>
      <c r="J77" s="465">
        <v>7</v>
      </c>
      <c r="K77" s="466">
        <f t="shared" si="92"/>
        <v>734</v>
      </c>
      <c r="L77" s="466">
        <v>734</v>
      </c>
      <c r="M77" s="466">
        <v>0</v>
      </c>
      <c r="N77" s="466"/>
      <c r="O77" s="467">
        <f t="shared" si="93"/>
        <v>513800</v>
      </c>
      <c r="P77" s="467">
        <f>L77*$Q$20*J77</f>
        <v>513800</v>
      </c>
      <c r="Q77" s="467">
        <f>M77*$Q$20*J77</f>
        <v>0</v>
      </c>
      <c r="R77" s="467">
        <f t="shared" si="94"/>
        <v>0</v>
      </c>
    </row>
    <row r="78" spans="1:18" x14ac:dyDescent="0.25">
      <c r="A78" s="88" t="s">
        <v>141</v>
      </c>
      <c r="B78" s="459">
        <v>1</v>
      </c>
      <c r="C78" s="468">
        <f t="shared" si="79"/>
        <v>420</v>
      </c>
      <c r="D78" s="468">
        <v>420</v>
      </c>
      <c r="E78" s="468">
        <v>0</v>
      </c>
      <c r="F78" s="460">
        <f t="shared" si="89"/>
        <v>42000</v>
      </c>
      <c r="G78" s="460">
        <f t="shared" si="90"/>
        <v>42000</v>
      </c>
      <c r="H78" s="460">
        <f t="shared" si="91"/>
        <v>0</v>
      </c>
      <c r="I78" s="88" t="s">
        <v>141</v>
      </c>
      <c r="J78" s="465">
        <v>1</v>
      </c>
      <c r="K78" s="466">
        <f t="shared" si="92"/>
        <v>420</v>
      </c>
      <c r="L78" s="466">
        <v>420</v>
      </c>
      <c r="M78" s="466">
        <v>0</v>
      </c>
      <c r="N78" s="466"/>
      <c r="O78" s="467">
        <f t="shared" si="93"/>
        <v>42000</v>
      </c>
      <c r="P78" s="467">
        <f>L78*$Q$20*J78</f>
        <v>42000</v>
      </c>
      <c r="Q78" s="467">
        <f>M78*$Q$20*J78</f>
        <v>0</v>
      </c>
      <c r="R78" s="467">
        <f>J78*N78*$Q$20</f>
        <v>0</v>
      </c>
    </row>
    <row r="79" spans="1:18" ht="42.75" x14ac:dyDescent="0.25">
      <c r="A79" s="89" t="s">
        <v>366</v>
      </c>
      <c r="B79" s="470">
        <f t="shared" ref="B79:H79" si="95">SUM(B80:B86)</f>
        <v>12</v>
      </c>
      <c r="C79" s="470">
        <f t="shared" si="95"/>
        <v>5587</v>
      </c>
      <c r="D79" s="470">
        <f t="shared" si="95"/>
        <v>5587</v>
      </c>
      <c r="E79" s="470">
        <f t="shared" si="95"/>
        <v>0</v>
      </c>
      <c r="F79" s="461">
        <f t="shared" si="95"/>
        <v>849900</v>
      </c>
      <c r="G79" s="461">
        <f t="shared" si="95"/>
        <v>849900</v>
      </c>
      <c r="H79" s="461">
        <f t="shared" si="95"/>
        <v>0</v>
      </c>
      <c r="I79" s="89" t="s">
        <v>366</v>
      </c>
      <c r="J79" s="470">
        <f t="shared" ref="J79" si="96">SUM(J80:J86)</f>
        <v>12</v>
      </c>
      <c r="K79" s="470">
        <f>SUM(K80:K86)</f>
        <v>5587</v>
      </c>
      <c r="L79" s="470">
        <f t="shared" ref="L79:N79" si="97">SUM(L80:L86)</f>
        <v>5587</v>
      </c>
      <c r="M79" s="470">
        <f t="shared" si="97"/>
        <v>0</v>
      </c>
      <c r="N79" s="470">
        <f t="shared" si="97"/>
        <v>0</v>
      </c>
      <c r="O79" s="461">
        <f>SUM(O80:O86)</f>
        <v>849900</v>
      </c>
      <c r="P79" s="461">
        <f t="shared" ref="P79:R79" si="98">SUM(P80:P86)</f>
        <v>849900</v>
      </c>
      <c r="Q79" s="461">
        <f t="shared" si="98"/>
        <v>0</v>
      </c>
      <c r="R79" s="461">
        <f t="shared" si="98"/>
        <v>0</v>
      </c>
    </row>
    <row r="80" spans="1:18" x14ac:dyDescent="0.25">
      <c r="A80" s="88" t="s">
        <v>21</v>
      </c>
      <c r="B80" s="459">
        <v>1</v>
      </c>
      <c r="C80" s="468">
        <f t="shared" ref="C80:C85" si="99">D80+E80</f>
        <v>1143</v>
      </c>
      <c r="D80" s="468">
        <v>1143</v>
      </c>
      <c r="E80" s="468">
        <v>0</v>
      </c>
      <c r="F80" s="460">
        <f t="shared" ref="F80:F86" si="100">G80+H80</f>
        <v>114300</v>
      </c>
      <c r="G80" s="460">
        <f t="shared" ref="G80:G86" si="101">D80*$Q$20*B80</f>
        <v>114300</v>
      </c>
      <c r="H80" s="460">
        <f t="shared" ref="H80:H86" si="102">E80*$Q$20*B80</f>
        <v>0</v>
      </c>
      <c r="I80" s="88" t="s">
        <v>21</v>
      </c>
      <c r="J80" s="465">
        <v>1</v>
      </c>
      <c r="K80" s="466">
        <f>SUM(L80:N80)</f>
        <v>1143</v>
      </c>
      <c r="L80" s="466">
        <v>1143</v>
      </c>
      <c r="M80" s="466">
        <v>0</v>
      </c>
      <c r="N80" s="466"/>
      <c r="O80" s="467">
        <f>SUM(P80:R80)</f>
        <v>114300</v>
      </c>
      <c r="P80" s="467">
        <f t="shared" ref="P80:P86" si="103">L80*$Q$20*J80</f>
        <v>114300</v>
      </c>
      <c r="Q80" s="467">
        <f t="shared" ref="Q80:Q86" si="104">M80*$Q$20*J80</f>
        <v>0</v>
      </c>
      <c r="R80" s="467">
        <f>J80*N80*$Q$20</f>
        <v>0</v>
      </c>
    </row>
    <row r="81" spans="1:18" ht="30" x14ac:dyDescent="0.25">
      <c r="A81" s="88" t="s">
        <v>135</v>
      </c>
      <c r="B81" s="459">
        <v>1</v>
      </c>
      <c r="C81" s="468">
        <f t="shared" si="99"/>
        <v>1080</v>
      </c>
      <c r="D81" s="468">
        <v>1080</v>
      </c>
      <c r="E81" s="468">
        <v>0</v>
      </c>
      <c r="F81" s="460">
        <f t="shared" si="100"/>
        <v>108000</v>
      </c>
      <c r="G81" s="460">
        <f t="shared" si="101"/>
        <v>108000</v>
      </c>
      <c r="H81" s="460">
        <f t="shared" si="102"/>
        <v>0</v>
      </c>
      <c r="I81" s="88" t="s">
        <v>135</v>
      </c>
      <c r="J81" s="465">
        <v>1</v>
      </c>
      <c r="K81" s="466">
        <f t="shared" ref="K81:K86" si="105">SUM(L81:N81)</f>
        <v>1080</v>
      </c>
      <c r="L81" s="466">
        <v>1080</v>
      </c>
      <c r="M81" s="466">
        <v>0</v>
      </c>
      <c r="N81" s="466"/>
      <c r="O81" s="467">
        <f t="shared" ref="O81:O86" si="106">SUM(P81:R81)</f>
        <v>108000</v>
      </c>
      <c r="P81" s="467">
        <f t="shared" si="103"/>
        <v>108000</v>
      </c>
      <c r="Q81" s="467">
        <f t="shared" si="104"/>
        <v>0</v>
      </c>
      <c r="R81" s="467">
        <f t="shared" ref="R81:R85" si="107">J81*N81*$Q$20</f>
        <v>0</v>
      </c>
    </row>
    <row r="82" spans="1:18" x14ac:dyDescent="0.25">
      <c r="A82" s="88" t="s">
        <v>112</v>
      </c>
      <c r="B82" s="459">
        <v>1</v>
      </c>
      <c r="C82" s="468">
        <f t="shared" si="99"/>
        <v>998</v>
      </c>
      <c r="D82" s="468">
        <v>998</v>
      </c>
      <c r="E82" s="468">
        <v>0</v>
      </c>
      <c r="F82" s="460">
        <f t="shared" si="100"/>
        <v>99800</v>
      </c>
      <c r="G82" s="460">
        <f t="shared" si="101"/>
        <v>99800</v>
      </c>
      <c r="H82" s="460">
        <f t="shared" si="102"/>
        <v>0</v>
      </c>
      <c r="I82" s="88" t="s">
        <v>112</v>
      </c>
      <c r="J82" s="465">
        <v>1</v>
      </c>
      <c r="K82" s="466">
        <f t="shared" si="105"/>
        <v>998</v>
      </c>
      <c r="L82" s="466">
        <v>998</v>
      </c>
      <c r="M82" s="466">
        <v>0</v>
      </c>
      <c r="N82" s="466"/>
      <c r="O82" s="467">
        <f t="shared" si="106"/>
        <v>99800</v>
      </c>
      <c r="P82" s="467">
        <f t="shared" si="103"/>
        <v>99800</v>
      </c>
      <c r="Q82" s="467">
        <f t="shared" si="104"/>
        <v>0</v>
      </c>
      <c r="R82" s="467">
        <f t="shared" si="107"/>
        <v>0</v>
      </c>
    </row>
    <row r="83" spans="1:18" x14ac:dyDescent="0.25">
      <c r="A83" s="88" t="s">
        <v>113</v>
      </c>
      <c r="B83" s="459">
        <v>2</v>
      </c>
      <c r="C83" s="468">
        <f t="shared" si="99"/>
        <v>696</v>
      </c>
      <c r="D83" s="468">
        <v>696</v>
      </c>
      <c r="E83" s="468">
        <v>0</v>
      </c>
      <c r="F83" s="460">
        <f t="shared" si="100"/>
        <v>139200</v>
      </c>
      <c r="G83" s="460">
        <f t="shared" si="101"/>
        <v>139200</v>
      </c>
      <c r="H83" s="460">
        <f t="shared" si="102"/>
        <v>0</v>
      </c>
      <c r="I83" s="88" t="s">
        <v>113</v>
      </c>
      <c r="J83" s="465">
        <v>2</v>
      </c>
      <c r="K83" s="466">
        <f t="shared" si="105"/>
        <v>696</v>
      </c>
      <c r="L83" s="466">
        <v>696</v>
      </c>
      <c r="M83" s="466">
        <v>0</v>
      </c>
      <c r="N83" s="466"/>
      <c r="O83" s="467">
        <f t="shared" si="106"/>
        <v>139200</v>
      </c>
      <c r="P83" s="467">
        <f t="shared" si="103"/>
        <v>139200</v>
      </c>
      <c r="Q83" s="467">
        <f t="shared" si="104"/>
        <v>0</v>
      </c>
      <c r="R83" s="467">
        <f t="shared" si="107"/>
        <v>0</v>
      </c>
    </row>
    <row r="84" spans="1:18" x14ac:dyDescent="0.25">
      <c r="A84" s="88" t="s">
        <v>161</v>
      </c>
      <c r="B84" s="459">
        <v>1</v>
      </c>
      <c r="C84" s="468">
        <f t="shared" si="99"/>
        <v>696</v>
      </c>
      <c r="D84" s="468">
        <v>696</v>
      </c>
      <c r="E84" s="468">
        <v>0</v>
      </c>
      <c r="F84" s="460">
        <f t="shared" si="100"/>
        <v>69600</v>
      </c>
      <c r="G84" s="460">
        <f t="shared" si="101"/>
        <v>69600</v>
      </c>
      <c r="H84" s="460">
        <f t="shared" si="102"/>
        <v>0</v>
      </c>
      <c r="I84" s="88" t="s">
        <v>161</v>
      </c>
      <c r="J84" s="465">
        <v>1</v>
      </c>
      <c r="K84" s="466">
        <f t="shared" si="105"/>
        <v>696</v>
      </c>
      <c r="L84" s="466">
        <v>696</v>
      </c>
      <c r="M84" s="466">
        <v>0</v>
      </c>
      <c r="N84" s="466"/>
      <c r="O84" s="467">
        <f t="shared" si="106"/>
        <v>69600</v>
      </c>
      <c r="P84" s="467">
        <f t="shared" si="103"/>
        <v>69600</v>
      </c>
      <c r="Q84" s="467">
        <f t="shared" si="104"/>
        <v>0</v>
      </c>
      <c r="R84" s="467">
        <f t="shared" si="107"/>
        <v>0</v>
      </c>
    </row>
    <row r="85" spans="1:18" x14ac:dyDescent="0.25">
      <c r="A85" s="88" t="s">
        <v>115</v>
      </c>
      <c r="B85" s="459">
        <v>5</v>
      </c>
      <c r="C85" s="468">
        <f t="shared" si="99"/>
        <v>554</v>
      </c>
      <c r="D85" s="468">
        <v>554</v>
      </c>
      <c r="E85" s="468">
        <v>0</v>
      </c>
      <c r="F85" s="460">
        <f t="shared" si="100"/>
        <v>277000</v>
      </c>
      <c r="G85" s="460">
        <f t="shared" si="101"/>
        <v>277000</v>
      </c>
      <c r="H85" s="460">
        <f t="shared" si="102"/>
        <v>0</v>
      </c>
      <c r="I85" s="88" t="s">
        <v>115</v>
      </c>
      <c r="J85" s="465">
        <v>5</v>
      </c>
      <c r="K85" s="466">
        <f t="shared" si="105"/>
        <v>554</v>
      </c>
      <c r="L85" s="466">
        <v>554</v>
      </c>
      <c r="M85" s="466">
        <v>0</v>
      </c>
      <c r="N85" s="466"/>
      <c r="O85" s="467">
        <f t="shared" si="106"/>
        <v>277000</v>
      </c>
      <c r="P85" s="467">
        <f t="shared" si="103"/>
        <v>277000</v>
      </c>
      <c r="Q85" s="467">
        <f t="shared" si="104"/>
        <v>0</v>
      </c>
      <c r="R85" s="467">
        <f t="shared" si="107"/>
        <v>0</v>
      </c>
    </row>
    <row r="86" spans="1:18" x14ac:dyDescent="0.25">
      <c r="A86" s="88" t="s">
        <v>141</v>
      </c>
      <c r="B86" s="459">
        <v>1</v>
      </c>
      <c r="C86" s="468">
        <f>D86+E86</f>
        <v>420</v>
      </c>
      <c r="D86" s="468">
        <v>420</v>
      </c>
      <c r="E86" s="468">
        <v>0</v>
      </c>
      <c r="F86" s="460">
        <f t="shared" si="100"/>
        <v>42000</v>
      </c>
      <c r="G86" s="460">
        <f t="shared" si="101"/>
        <v>42000</v>
      </c>
      <c r="H86" s="460">
        <f t="shared" si="102"/>
        <v>0</v>
      </c>
      <c r="I86" s="88" t="s">
        <v>141</v>
      </c>
      <c r="J86" s="465">
        <v>1</v>
      </c>
      <c r="K86" s="466">
        <f t="shared" si="105"/>
        <v>420</v>
      </c>
      <c r="L86" s="466">
        <v>420</v>
      </c>
      <c r="M86" s="466">
        <v>0</v>
      </c>
      <c r="N86" s="466"/>
      <c r="O86" s="467">
        <f t="shared" si="106"/>
        <v>42000</v>
      </c>
      <c r="P86" s="467">
        <f t="shared" si="103"/>
        <v>42000</v>
      </c>
      <c r="Q86" s="467">
        <f t="shared" si="104"/>
        <v>0</v>
      </c>
      <c r="R86" s="467">
        <f>J86*N86*$Q$20</f>
        <v>0</v>
      </c>
    </row>
    <row r="87" spans="1:18" ht="42.75" x14ac:dyDescent="0.25">
      <c r="A87" s="89" t="s">
        <v>315</v>
      </c>
      <c r="B87" s="470">
        <f t="shared" ref="B87:H87" si="108">SUM(B88:B94)</f>
        <v>7</v>
      </c>
      <c r="C87" s="470">
        <f t="shared" si="108"/>
        <v>5585</v>
      </c>
      <c r="D87" s="470">
        <f t="shared" si="108"/>
        <v>5335</v>
      </c>
      <c r="E87" s="470">
        <f t="shared" si="108"/>
        <v>250</v>
      </c>
      <c r="F87" s="461">
        <f t="shared" si="108"/>
        <v>558500</v>
      </c>
      <c r="G87" s="461">
        <f t="shared" si="108"/>
        <v>533500</v>
      </c>
      <c r="H87" s="461">
        <f t="shared" si="108"/>
        <v>25000</v>
      </c>
      <c r="I87" s="89" t="s">
        <v>315</v>
      </c>
      <c r="J87" s="470">
        <f t="shared" ref="J87" si="109">SUM(J88:J94)</f>
        <v>7</v>
      </c>
      <c r="K87" s="470">
        <f>SUM(K88:K94)</f>
        <v>5585</v>
      </c>
      <c r="L87" s="470">
        <f t="shared" ref="L87:N87" si="110">SUM(L88:L94)</f>
        <v>5335</v>
      </c>
      <c r="M87" s="470">
        <f t="shared" si="110"/>
        <v>250</v>
      </c>
      <c r="N87" s="470">
        <f t="shared" si="110"/>
        <v>0</v>
      </c>
      <c r="O87" s="461">
        <f>SUM(O88:O94)</f>
        <v>558500</v>
      </c>
      <c r="P87" s="461">
        <f t="shared" ref="P87:R87" si="111">SUM(P88:P94)</f>
        <v>533500</v>
      </c>
      <c r="Q87" s="461">
        <f t="shared" si="111"/>
        <v>25000</v>
      </c>
      <c r="R87" s="461">
        <f t="shared" si="111"/>
        <v>0</v>
      </c>
    </row>
    <row r="88" spans="1:18" x14ac:dyDescent="0.25">
      <c r="A88" s="88" t="s">
        <v>21</v>
      </c>
      <c r="B88" s="459">
        <v>1</v>
      </c>
      <c r="C88" s="468">
        <f t="shared" ref="C88:C99" si="112">D88+E88</f>
        <v>1155</v>
      </c>
      <c r="D88" s="468">
        <v>1055</v>
      </c>
      <c r="E88" s="468">
        <v>100</v>
      </c>
      <c r="F88" s="460">
        <f t="shared" ref="F88:F94" si="113">G88+H88</f>
        <v>115500</v>
      </c>
      <c r="G88" s="460">
        <f t="shared" ref="G88:G94" si="114">D88*$Q$20*B88</f>
        <v>105500</v>
      </c>
      <c r="H88" s="460">
        <f t="shared" ref="H88:H94" si="115">E88*$Q$20*B88</f>
        <v>10000</v>
      </c>
      <c r="I88" s="88" t="s">
        <v>21</v>
      </c>
      <c r="J88" s="465">
        <v>1</v>
      </c>
      <c r="K88" s="466">
        <f>SUM(L88:N88)</f>
        <v>1155</v>
      </c>
      <c r="L88" s="466">
        <v>1055</v>
      </c>
      <c r="M88" s="466">
        <v>100</v>
      </c>
      <c r="N88" s="466"/>
      <c r="O88" s="467">
        <f>SUM(P88:R88)</f>
        <v>115500</v>
      </c>
      <c r="P88" s="467">
        <f t="shared" ref="P88:P94" si="116">L88*$Q$20*J88</f>
        <v>105500</v>
      </c>
      <c r="Q88" s="467">
        <f t="shared" ref="Q88:Q94" si="117">M88*$Q$20*J88</f>
        <v>10000</v>
      </c>
      <c r="R88" s="467">
        <f t="shared" ref="R88:R93" si="118">J88*N88*$Q$20</f>
        <v>0</v>
      </c>
    </row>
    <row r="89" spans="1:18" ht="30" x14ac:dyDescent="0.25">
      <c r="A89" s="88" t="s">
        <v>135</v>
      </c>
      <c r="B89" s="459">
        <v>1</v>
      </c>
      <c r="C89" s="468">
        <f t="shared" si="112"/>
        <v>1075</v>
      </c>
      <c r="D89" s="468">
        <v>975</v>
      </c>
      <c r="E89" s="468">
        <v>100</v>
      </c>
      <c r="F89" s="460">
        <f t="shared" si="113"/>
        <v>107500</v>
      </c>
      <c r="G89" s="460">
        <f t="shared" si="114"/>
        <v>97500</v>
      </c>
      <c r="H89" s="460">
        <f t="shared" si="115"/>
        <v>10000</v>
      </c>
      <c r="I89" s="88" t="s">
        <v>135</v>
      </c>
      <c r="J89" s="465">
        <v>1</v>
      </c>
      <c r="K89" s="466">
        <f t="shared" ref="K89:K94" si="119">SUM(L89:N89)</f>
        <v>1075</v>
      </c>
      <c r="L89" s="466">
        <v>975</v>
      </c>
      <c r="M89" s="466">
        <v>100</v>
      </c>
      <c r="N89" s="466"/>
      <c r="O89" s="467">
        <f t="shared" ref="O89:O94" si="120">SUM(P89:R89)</f>
        <v>107500</v>
      </c>
      <c r="P89" s="467">
        <f t="shared" si="116"/>
        <v>97500</v>
      </c>
      <c r="Q89" s="467">
        <f t="shared" si="117"/>
        <v>10000</v>
      </c>
      <c r="R89" s="467">
        <f>J89*N89*$Q$20</f>
        <v>0</v>
      </c>
    </row>
    <row r="90" spans="1:18" x14ac:dyDescent="0.25">
      <c r="A90" s="88" t="s">
        <v>112</v>
      </c>
      <c r="B90" s="459">
        <v>1</v>
      </c>
      <c r="C90" s="468">
        <f t="shared" si="112"/>
        <v>989</v>
      </c>
      <c r="D90" s="468">
        <v>939</v>
      </c>
      <c r="E90" s="468">
        <v>50</v>
      </c>
      <c r="F90" s="460">
        <f t="shared" si="113"/>
        <v>98900</v>
      </c>
      <c r="G90" s="460">
        <f t="shared" si="114"/>
        <v>93900</v>
      </c>
      <c r="H90" s="460">
        <f t="shared" si="115"/>
        <v>5000</v>
      </c>
      <c r="I90" s="88" t="s">
        <v>112</v>
      </c>
      <c r="J90" s="465">
        <v>1</v>
      </c>
      <c r="K90" s="466">
        <f t="shared" si="119"/>
        <v>989</v>
      </c>
      <c r="L90" s="466">
        <v>939</v>
      </c>
      <c r="M90" s="466">
        <v>50</v>
      </c>
      <c r="N90" s="466"/>
      <c r="O90" s="467">
        <f>SUM(P90:R90)</f>
        <v>98900</v>
      </c>
      <c r="P90" s="467">
        <f t="shared" si="116"/>
        <v>93900</v>
      </c>
      <c r="Q90" s="467">
        <f t="shared" si="117"/>
        <v>5000</v>
      </c>
      <c r="R90" s="467">
        <f t="shared" si="118"/>
        <v>0</v>
      </c>
    </row>
    <row r="91" spans="1:18" x14ac:dyDescent="0.25">
      <c r="A91" s="88" t="s">
        <v>113</v>
      </c>
      <c r="B91" s="459">
        <v>1</v>
      </c>
      <c r="C91" s="468">
        <f t="shared" si="112"/>
        <v>696</v>
      </c>
      <c r="D91" s="468">
        <v>696</v>
      </c>
      <c r="E91" s="468">
        <v>0</v>
      </c>
      <c r="F91" s="460">
        <f t="shared" si="113"/>
        <v>69600</v>
      </c>
      <c r="G91" s="460">
        <f t="shared" si="114"/>
        <v>69600</v>
      </c>
      <c r="H91" s="460">
        <f t="shared" si="115"/>
        <v>0</v>
      </c>
      <c r="I91" s="88" t="s">
        <v>113</v>
      </c>
      <c r="J91" s="465">
        <v>1</v>
      </c>
      <c r="K91" s="466">
        <f t="shared" si="119"/>
        <v>696</v>
      </c>
      <c r="L91" s="466">
        <v>696</v>
      </c>
      <c r="M91" s="466">
        <v>0</v>
      </c>
      <c r="N91" s="466"/>
      <c r="O91" s="467">
        <f>SUM(P91:R91)</f>
        <v>69600</v>
      </c>
      <c r="P91" s="467">
        <f t="shared" si="116"/>
        <v>69600</v>
      </c>
      <c r="Q91" s="467">
        <f t="shared" si="117"/>
        <v>0</v>
      </c>
      <c r="R91" s="467">
        <f t="shared" si="118"/>
        <v>0</v>
      </c>
    </row>
    <row r="92" spans="1:18" x14ac:dyDescent="0.25">
      <c r="A92" s="88" t="s">
        <v>161</v>
      </c>
      <c r="B92" s="459">
        <v>1</v>
      </c>
      <c r="C92" s="468">
        <f t="shared" si="112"/>
        <v>696</v>
      </c>
      <c r="D92" s="468">
        <v>696</v>
      </c>
      <c r="E92" s="468">
        <v>0</v>
      </c>
      <c r="F92" s="460">
        <f t="shared" si="113"/>
        <v>69600</v>
      </c>
      <c r="G92" s="460">
        <f t="shared" si="114"/>
        <v>69600</v>
      </c>
      <c r="H92" s="460">
        <f t="shared" si="115"/>
        <v>0</v>
      </c>
      <c r="I92" s="88" t="s">
        <v>161</v>
      </c>
      <c r="J92" s="465">
        <v>1</v>
      </c>
      <c r="K92" s="466">
        <f t="shared" si="119"/>
        <v>696</v>
      </c>
      <c r="L92" s="466">
        <v>696</v>
      </c>
      <c r="M92" s="466">
        <v>0</v>
      </c>
      <c r="N92" s="466"/>
      <c r="O92" s="467">
        <f t="shared" si="120"/>
        <v>69600</v>
      </c>
      <c r="P92" s="467">
        <f t="shared" si="116"/>
        <v>69600</v>
      </c>
      <c r="Q92" s="467">
        <f t="shared" si="117"/>
        <v>0</v>
      </c>
      <c r="R92" s="467">
        <f t="shared" si="118"/>
        <v>0</v>
      </c>
    </row>
    <row r="93" spans="1:18" x14ac:dyDescent="0.25">
      <c r="A93" s="88" t="s">
        <v>141</v>
      </c>
      <c r="B93" s="459">
        <v>1</v>
      </c>
      <c r="C93" s="468">
        <f t="shared" si="112"/>
        <v>420</v>
      </c>
      <c r="D93" s="468">
        <v>420</v>
      </c>
      <c r="E93" s="468">
        <v>0</v>
      </c>
      <c r="F93" s="460">
        <f t="shared" si="113"/>
        <v>42000</v>
      </c>
      <c r="G93" s="460">
        <f t="shared" si="114"/>
        <v>42000</v>
      </c>
      <c r="H93" s="460">
        <f t="shared" si="115"/>
        <v>0</v>
      </c>
      <c r="I93" s="88" t="s">
        <v>141</v>
      </c>
      <c r="J93" s="465">
        <v>1</v>
      </c>
      <c r="K93" s="466">
        <f t="shared" si="119"/>
        <v>420</v>
      </c>
      <c r="L93" s="466">
        <v>420</v>
      </c>
      <c r="M93" s="466">
        <v>0</v>
      </c>
      <c r="N93" s="466"/>
      <c r="O93" s="467">
        <f t="shared" si="120"/>
        <v>42000</v>
      </c>
      <c r="P93" s="467">
        <f t="shared" si="116"/>
        <v>42000</v>
      </c>
      <c r="Q93" s="467">
        <f t="shared" si="117"/>
        <v>0</v>
      </c>
      <c r="R93" s="467">
        <f t="shared" si="118"/>
        <v>0</v>
      </c>
    </row>
    <row r="94" spans="1:18" x14ac:dyDescent="0.25">
      <c r="A94" s="88" t="s">
        <v>115</v>
      </c>
      <c r="B94" s="459">
        <v>1</v>
      </c>
      <c r="C94" s="468">
        <f t="shared" si="112"/>
        <v>554</v>
      </c>
      <c r="D94" s="468">
        <v>554</v>
      </c>
      <c r="E94" s="468">
        <v>0</v>
      </c>
      <c r="F94" s="460">
        <f t="shared" si="113"/>
        <v>55400</v>
      </c>
      <c r="G94" s="460">
        <f t="shared" si="114"/>
        <v>55400</v>
      </c>
      <c r="H94" s="460">
        <f t="shared" si="115"/>
        <v>0</v>
      </c>
      <c r="I94" s="88" t="s">
        <v>115</v>
      </c>
      <c r="J94" s="465">
        <v>1</v>
      </c>
      <c r="K94" s="466">
        <f t="shared" si="119"/>
        <v>554</v>
      </c>
      <c r="L94" s="466">
        <v>554</v>
      </c>
      <c r="M94" s="466">
        <v>0</v>
      </c>
      <c r="N94" s="466"/>
      <c r="O94" s="467">
        <f t="shared" si="120"/>
        <v>55400</v>
      </c>
      <c r="P94" s="467">
        <f t="shared" si="116"/>
        <v>55400</v>
      </c>
      <c r="Q94" s="467">
        <f t="shared" si="117"/>
        <v>0</v>
      </c>
      <c r="R94" s="467">
        <f>J94*N94*$Q$20</f>
        <v>0</v>
      </c>
    </row>
    <row r="95" spans="1:18" x14ac:dyDescent="0.25">
      <c r="A95" s="89" t="s">
        <v>316</v>
      </c>
      <c r="B95" s="470">
        <f t="shared" ref="B95:H95" si="121">SUM(B96:B100)</f>
        <v>6</v>
      </c>
      <c r="C95" s="470">
        <f t="shared" si="121"/>
        <v>2092</v>
      </c>
      <c r="D95" s="470">
        <f t="shared" si="121"/>
        <v>2092</v>
      </c>
      <c r="E95" s="470">
        <f t="shared" si="121"/>
        <v>0</v>
      </c>
      <c r="F95" s="461">
        <f t="shared" si="121"/>
        <v>253900</v>
      </c>
      <c r="G95" s="461">
        <f t="shared" si="121"/>
        <v>253900</v>
      </c>
      <c r="H95" s="461">
        <f t="shared" si="121"/>
        <v>0</v>
      </c>
      <c r="I95" s="89" t="s">
        <v>316</v>
      </c>
      <c r="J95" s="470">
        <f t="shared" ref="J95" si="122">SUM(J96:J100)</f>
        <v>6</v>
      </c>
      <c r="K95" s="470">
        <f>SUM(K96:K100)</f>
        <v>2092</v>
      </c>
      <c r="L95" s="470">
        <f t="shared" ref="L95:N95" si="123">SUM(L96:L100)</f>
        <v>2092</v>
      </c>
      <c r="M95" s="470">
        <f t="shared" si="123"/>
        <v>0</v>
      </c>
      <c r="N95" s="470">
        <f t="shared" si="123"/>
        <v>0</v>
      </c>
      <c r="O95" s="461">
        <f>SUM(O96:O100)</f>
        <v>253900</v>
      </c>
      <c r="P95" s="461">
        <f t="shared" ref="P95:Q95" si="124">SUM(P96:P100)</f>
        <v>253900</v>
      </c>
      <c r="Q95" s="461">
        <f t="shared" si="124"/>
        <v>0</v>
      </c>
      <c r="R95" s="461">
        <f>SUM(R96:R100)</f>
        <v>0</v>
      </c>
    </row>
    <row r="96" spans="1:18" x14ac:dyDescent="0.25">
      <c r="A96" s="88" t="s">
        <v>29</v>
      </c>
      <c r="B96" s="459">
        <v>1</v>
      </c>
      <c r="C96" s="468">
        <f>D96+E96</f>
        <v>610</v>
      </c>
      <c r="D96" s="468">
        <v>610</v>
      </c>
      <c r="E96" s="468">
        <v>0</v>
      </c>
      <c r="F96" s="460">
        <f t="shared" ref="F96:F100" si="125">G96+H96</f>
        <v>61000</v>
      </c>
      <c r="G96" s="460">
        <f t="shared" ref="G96:G100" si="126">D96*$Q$20*B96</f>
        <v>61000</v>
      </c>
      <c r="H96" s="460">
        <f t="shared" ref="H96:H100" si="127">E96*$Q$20*B96</f>
        <v>0</v>
      </c>
      <c r="I96" s="88" t="s">
        <v>29</v>
      </c>
      <c r="J96" s="465">
        <v>1</v>
      </c>
      <c r="K96" s="466">
        <f>SUM(L96:N96)</f>
        <v>610</v>
      </c>
      <c r="L96" s="466">
        <v>610</v>
      </c>
      <c r="M96" s="466">
        <v>0</v>
      </c>
      <c r="N96" s="466"/>
      <c r="O96" s="467">
        <f>SUM(P96:R96)</f>
        <v>61000</v>
      </c>
      <c r="P96" s="467">
        <f t="shared" ref="P96:P100" si="128">L96*$Q$20*J96</f>
        <v>61000</v>
      </c>
      <c r="Q96" s="467">
        <f t="shared" ref="Q96:Q100" si="129">M96*$Q$20*J96</f>
        <v>0</v>
      </c>
      <c r="R96" s="467">
        <f t="shared" ref="R96:R108" si="130">J96*N96*$Q$20</f>
        <v>0</v>
      </c>
    </row>
    <row r="97" spans="1:18" x14ac:dyDescent="0.25">
      <c r="A97" s="88" t="s">
        <v>25</v>
      </c>
      <c r="B97" s="459">
        <v>1</v>
      </c>
      <c r="C97" s="468">
        <f t="shared" si="112"/>
        <v>453</v>
      </c>
      <c r="D97" s="468">
        <v>453</v>
      </c>
      <c r="E97" s="468">
        <v>0</v>
      </c>
      <c r="F97" s="460">
        <f t="shared" si="125"/>
        <v>45300</v>
      </c>
      <c r="G97" s="460">
        <f t="shared" si="126"/>
        <v>45300</v>
      </c>
      <c r="H97" s="460">
        <f t="shared" si="127"/>
        <v>0</v>
      </c>
      <c r="I97" s="88" t="s">
        <v>25</v>
      </c>
      <c r="J97" s="465">
        <v>1</v>
      </c>
      <c r="K97" s="466">
        <f t="shared" ref="K97:K100" si="131">SUM(L97:N97)</f>
        <v>453</v>
      </c>
      <c r="L97" s="466">
        <v>453</v>
      </c>
      <c r="M97" s="466">
        <v>0</v>
      </c>
      <c r="N97" s="466"/>
      <c r="O97" s="467">
        <f t="shared" ref="O97:O100" si="132">SUM(P97:R97)</f>
        <v>45300</v>
      </c>
      <c r="P97" s="467">
        <f t="shared" si="128"/>
        <v>45300</v>
      </c>
      <c r="Q97" s="467">
        <f t="shared" si="129"/>
        <v>0</v>
      </c>
      <c r="R97" s="467">
        <f t="shared" si="130"/>
        <v>0</v>
      </c>
    </row>
    <row r="98" spans="1:18" x14ac:dyDescent="0.25">
      <c r="A98" s="88" t="s">
        <v>119</v>
      </c>
      <c r="B98" s="459">
        <v>2</v>
      </c>
      <c r="C98" s="468">
        <f t="shared" si="112"/>
        <v>447</v>
      </c>
      <c r="D98" s="468">
        <v>447</v>
      </c>
      <c r="E98" s="468">
        <v>0</v>
      </c>
      <c r="F98" s="460">
        <f t="shared" si="125"/>
        <v>89400</v>
      </c>
      <c r="G98" s="460">
        <f t="shared" si="126"/>
        <v>89400</v>
      </c>
      <c r="H98" s="460">
        <f t="shared" si="127"/>
        <v>0</v>
      </c>
      <c r="I98" s="88" t="s">
        <v>119</v>
      </c>
      <c r="J98" s="465">
        <v>2</v>
      </c>
      <c r="K98" s="466">
        <f t="shared" si="131"/>
        <v>447</v>
      </c>
      <c r="L98" s="466">
        <v>447</v>
      </c>
      <c r="M98" s="466">
        <v>0</v>
      </c>
      <c r="N98" s="466"/>
      <c r="O98" s="467">
        <f t="shared" si="132"/>
        <v>89400</v>
      </c>
      <c r="P98" s="467">
        <f t="shared" si="128"/>
        <v>89400</v>
      </c>
      <c r="Q98" s="467">
        <f t="shared" si="129"/>
        <v>0</v>
      </c>
      <c r="R98" s="467">
        <f t="shared" si="130"/>
        <v>0</v>
      </c>
    </row>
    <row r="99" spans="1:18" x14ac:dyDescent="0.25">
      <c r="A99" s="88" t="s">
        <v>120</v>
      </c>
      <c r="B99" s="459">
        <v>1</v>
      </c>
      <c r="C99" s="468">
        <f t="shared" si="112"/>
        <v>342</v>
      </c>
      <c r="D99" s="468">
        <v>342</v>
      </c>
      <c r="E99" s="468">
        <v>0</v>
      </c>
      <c r="F99" s="460">
        <f t="shared" si="125"/>
        <v>34200</v>
      </c>
      <c r="G99" s="460">
        <f t="shared" si="126"/>
        <v>34200</v>
      </c>
      <c r="H99" s="460">
        <f t="shared" si="127"/>
        <v>0</v>
      </c>
      <c r="I99" s="88" t="s">
        <v>120</v>
      </c>
      <c r="J99" s="465">
        <v>1</v>
      </c>
      <c r="K99" s="466">
        <f t="shared" si="131"/>
        <v>342</v>
      </c>
      <c r="L99" s="466">
        <v>342</v>
      </c>
      <c r="M99" s="466">
        <v>0</v>
      </c>
      <c r="N99" s="466"/>
      <c r="O99" s="467">
        <f t="shared" si="132"/>
        <v>34200</v>
      </c>
      <c r="P99" s="467">
        <f t="shared" si="128"/>
        <v>34200</v>
      </c>
      <c r="Q99" s="467">
        <f t="shared" si="129"/>
        <v>0</v>
      </c>
      <c r="R99" s="467">
        <f t="shared" si="130"/>
        <v>0</v>
      </c>
    </row>
    <row r="100" spans="1:18" s="478" customFormat="1" x14ac:dyDescent="0.25">
      <c r="A100" s="88" t="s">
        <v>74</v>
      </c>
      <c r="B100" s="459">
        <v>1</v>
      </c>
      <c r="C100" s="477">
        <f>D100+E100</f>
        <v>240</v>
      </c>
      <c r="D100" s="477">
        <v>240</v>
      </c>
      <c r="E100" s="477">
        <v>0</v>
      </c>
      <c r="F100" s="460">
        <f t="shared" si="125"/>
        <v>24000</v>
      </c>
      <c r="G100" s="460">
        <f t="shared" si="126"/>
        <v>24000</v>
      </c>
      <c r="H100" s="460">
        <f t="shared" si="127"/>
        <v>0</v>
      </c>
      <c r="I100" s="88" t="s">
        <v>74</v>
      </c>
      <c r="J100" s="465">
        <v>1</v>
      </c>
      <c r="K100" s="466">
        <f t="shared" si="131"/>
        <v>240</v>
      </c>
      <c r="L100" s="466">
        <v>240</v>
      </c>
      <c r="M100" s="466">
        <v>0</v>
      </c>
      <c r="N100" s="466"/>
      <c r="O100" s="467">
        <f t="shared" si="132"/>
        <v>24000</v>
      </c>
      <c r="P100" s="467">
        <f t="shared" si="128"/>
        <v>24000</v>
      </c>
      <c r="Q100" s="467">
        <f t="shared" si="129"/>
        <v>0</v>
      </c>
      <c r="R100" s="467">
        <f t="shared" si="130"/>
        <v>0</v>
      </c>
    </row>
    <row r="101" spans="1:18" ht="28.5" x14ac:dyDescent="0.25">
      <c r="A101" s="89" t="s">
        <v>326</v>
      </c>
      <c r="B101" s="470">
        <f>SUM(B102:B103)</f>
        <v>5</v>
      </c>
      <c r="C101" s="470">
        <f t="shared" ref="C101:J101" si="133">SUM(C102:C103)</f>
        <v>957</v>
      </c>
      <c r="D101" s="470">
        <f t="shared" si="133"/>
        <v>957</v>
      </c>
      <c r="E101" s="470">
        <f t="shared" si="133"/>
        <v>0</v>
      </c>
      <c r="F101" s="461">
        <f t="shared" si="133"/>
        <v>226800</v>
      </c>
      <c r="G101" s="461">
        <f t="shared" si="133"/>
        <v>226800</v>
      </c>
      <c r="H101" s="461">
        <f t="shared" si="133"/>
        <v>0</v>
      </c>
      <c r="I101" s="89" t="s">
        <v>326</v>
      </c>
      <c r="J101" s="470">
        <f t="shared" si="133"/>
        <v>5</v>
      </c>
      <c r="K101" s="470">
        <f>SUM(K102:K103)</f>
        <v>957</v>
      </c>
      <c r="L101" s="470">
        <f t="shared" ref="L101:N101" si="134">SUM(L102:L103)</f>
        <v>957</v>
      </c>
      <c r="M101" s="470">
        <f t="shared" si="134"/>
        <v>0</v>
      </c>
      <c r="N101" s="470">
        <f t="shared" si="134"/>
        <v>0</v>
      </c>
      <c r="O101" s="461">
        <f>SUM(O102:O103)</f>
        <v>226800</v>
      </c>
      <c r="P101" s="461">
        <f t="shared" ref="P101:R101" si="135">SUM(P102:P103)</f>
        <v>226800</v>
      </c>
      <c r="Q101" s="461">
        <f t="shared" si="135"/>
        <v>0</v>
      </c>
      <c r="R101" s="461">
        <f t="shared" si="135"/>
        <v>0</v>
      </c>
    </row>
    <row r="102" spans="1:18" x14ac:dyDescent="0.25">
      <c r="A102" s="88" t="s">
        <v>29</v>
      </c>
      <c r="B102" s="459">
        <v>1</v>
      </c>
      <c r="C102" s="468">
        <f t="shared" ref="C102:C103" si="136">D102+E102</f>
        <v>520</v>
      </c>
      <c r="D102" s="468">
        <v>520</v>
      </c>
      <c r="E102" s="468"/>
      <c r="F102" s="460">
        <f t="shared" ref="F102:F103" si="137">G102+H102</f>
        <v>52000</v>
      </c>
      <c r="G102" s="460">
        <f t="shared" ref="G102:G103" si="138">D102*$Q$20*B102</f>
        <v>52000</v>
      </c>
      <c r="H102" s="460">
        <f t="shared" ref="H102:H103" si="139">E102*$Q$20*B102</f>
        <v>0</v>
      </c>
      <c r="I102" s="88" t="s">
        <v>29</v>
      </c>
      <c r="J102" s="465">
        <v>1</v>
      </c>
      <c r="K102" s="466">
        <f>SUM(L102:N102)</f>
        <v>520</v>
      </c>
      <c r="L102" s="466">
        <v>520</v>
      </c>
      <c r="M102" s="466">
        <v>0</v>
      </c>
      <c r="N102" s="466"/>
      <c r="O102" s="467">
        <f>SUM(P102:R102)</f>
        <v>52000</v>
      </c>
      <c r="P102" s="467">
        <f>L102*$Q$20*J102</f>
        <v>52000</v>
      </c>
      <c r="Q102" s="467">
        <f>M102*$Q$20*J102</f>
        <v>0</v>
      </c>
      <c r="R102" s="467">
        <f t="shared" si="130"/>
        <v>0</v>
      </c>
    </row>
    <row r="103" spans="1:18" x14ac:dyDescent="0.25">
      <c r="A103" s="88" t="s">
        <v>140</v>
      </c>
      <c r="B103" s="459">
        <v>4</v>
      </c>
      <c r="C103" s="468">
        <f t="shared" si="136"/>
        <v>437</v>
      </c>
      <c r="D103" s="468">
        <v>437</v>
      </c>
      <c r="E103" s="468"/>
      <c r="F103" s="460">
        <f t="shared" si="137"/>
        <v>174800</v>
      </c>
      <c r="G103" s="460">
        <f t="shared" si="138"/>
        <v>174800</v>
      </c>
      <c r="H103" s="460">
        <f t="shared" si="139"/>
        <v>0</v>
      </c>
      <c r="I103" s="88" t="s">
        <v>140</v>
      </c>
      <c r="J103" s="465">
        <v>4</v>
      </c>
      <c r="K103" s="466">
        <f>SUM(L103:N103)</f>
        <v>437</v>
      </c>
      <c r="L103" s="466">
        <v>437</v>
      </c>
      <c r="M103" s="466">
        <v>0</v>
      </c>
      <c r="N103" s="466"/>
      <c r="O103" s="467">
        <f>SUM(P103:R103)</f>
        <v>174800</v>
      </c>
      <c r="P103" s="467">
        <f>L103*$Q$20*J103</f>
        <v>174800</v>
      </c>
      <c r="Q103" s="467">
        <f>M103*$Q$20*J103</f>
        <v>0</v>
      </c>
      <c r="R103" s="467">
        <f t="shared" si="130"/>
        <v>0</v>
      </c>
    </row>
    <row r="104" spans="1:18" ht="28.5" x14ac:dyDescent="0.25">
      <c r="A104" s="89" t="s">
        <v>318</v>
      </c>
      <c r="B104" s="470">
        <f>SUM(B105:B108)</f>
        <v>5</v>
      </c>
      <c r="C104" s="470">
        <f t="shared" ref="C104:J104" si="140">SUM(C105:C108)</f>
        <v>3339</v>
      </c>
      <c r="D104" s="470">
        <f t="shared" si="140"/>
        <v>3339</v>
      </c>
      <c r="E104" s="470">
        <f t="shared" si="140"/>
        <v>0</v>
      </c>
      <c r="F104" s="461">
        <f t="shared" si="140"/>
        <v>471300</v>
      </c>
      <c r="G104" s="461">
        <f t="shared" si="140"/>
        <v>471300</v>
      </c>
      <c r="H104" s="461">
        <f t="shared" si="140"/>
        <v>0</v>
      </c>
      <c r="I104" s="89" t="s">
        <v>318</v>
      </c>
      <c r="J104" s="470">
        <f t="shared" si="140"/>
        <v>5</v>
      </c>
      <c r="K104" s="470">
        <f>SUM(K105:K108)</f>
        <v>3339</v>
      </c>
      <c r="L104" s="470">
        <f t="shared" ref="L104:N104" si="141">SUM(L105:L108)</f>
        <v>3339</v>
      </c>
      <c r="M104" s="470">
        <f t="shared" si="141"/>
        <v>0</v>
      </c>
      <c r="N104" s="470">
        <f t="shared" si="141"/>
        <v>0</v>
      </c>
      <c r="O104" s="461">
        <f>SUM(O105:O108)</f>
        <v>471300</v>
      </c>
      <c r="P104" s="461">
        <f t="shared" ref="P104:R104" si="142">SUM(P105:P108)</f>
        <v>471300</v>
      </c>
      <c r="Q104" s="461">
        <f t="shared" si="142"/>
        <v>0</v>
      </c>
      <c r="R104" s="461">
        <f t="shared" si="142"/>
        <v>0</v>
      </c>
    </row>
    <row r="105" spans="1:18" x14ac:dyDescent="0.25">
      <c r="A105" s="88" t="s">
        <v>29</v>
      </c>
      <c r="B105" s="459">
        <v>1</v>
      </c>
      <c r="C105" s="468">
        <f t="shared" ref="C105:C114" si="143">D105+E105</f>
        <v>1091</v>
      </c>
      <c r="D105" s="468">
        <v>1091</v>
      </c>
      <c r="E105" s="468"/>
      <c r="F105" s="460">
        <f t="shared" ref="F105:F108" si="144">G105+H105</f>
        <v>109100</v>
      </c>
      <c r="G105" s="460">
        <f t="shared" ref="G105:G108" si="145">D105*$Q$20*B105</f>
        <v>109100</v>
      </c>
      <c r="H105" s="460">
        <f t="shared" ref="H105:H108" si="146">E105*$Q$20*B105</f>
        <v>0</v>
      </c>
      <c r="I105" s="88" t="s">
        <v>29</v>
      </c>
      <c r="J105" s="465">
        <v>1</v>
      </c>
      <c r="K105" s="466">
        <f>SUM(L105:N105)</f>
        <v>1091</v>
      </c>
      <c r="L105" s="466">
        <v>1091</v>
      </c>
      <c r="M105" s="466">
        <v>0</v>
      </c>
      <c r="N105" s="466"/>
      <c r="O105" s="467">
        <f>SUM(P105:R105)</f>
        <v>109100</v>
      </c>
      <c r="P105" s="467">
        <f>L105*$Q$20*J105</f>
        <v>109100</v>
      </c>
      <c r="Q105" s="467">
        <f>M105*$Q$20*J105</f>
        <v>0</v>
      </c>
      <c r="R105" s="467">
        <f t="shared" si="130"/>
        <v>0</v>
      </c>
    </row>
    <row r="106" spans="1:18" x14ac:dyDescent="0.25">
      <c r="A106" s="88" t="s">
        <v>30</v>
      </c>
      <c r="B106" s="459">
        <v>2</v>
      </c>
      <c r="C106" s="468">
        <f t="shared" si="143"/>
        <v>1374</v>
      </c>
      <c r="D106" s="468">
        <v>1374</v>
      </c>
      <c r="E106" s="468"/>
      <c r="F106" s="460">
        <f t="shared" si="144"/>
        <v>274800</v>
      </c>
      <c r="G106" s="460">
        <f t="shared" si="145"/>
        <v>274800</v>
      </c>
      <c r="H106" s="460">
        <f t="shared" si="146"/>
        <v>0</v>
      </c>
      <c r="I106" s="88" t="s">
        <v>30</v>
      </c>
      <c r="J106" s="465">
        <v>2</v>
      </c>
      <c r="K106" s="466">
        <f t="shared" ref="K106:K108" si="147">SUM(L106:N106)</f>
        <v>1374</v>
      </c>
      <c r="L106" s="466">
        <v>1374</v>
      </c>
      <c r="M106" s="466">
        <v>0</v>
      </c>
      <c r="N106" s="466"/>
      <c r="O106" s="467">
        <f>SUM(P106:R106)</f>
        <v>274800</v>
      </c>
      <c r="P106" s="467">
        <f>L106*$Q$20*J106</f>
        <v>274800</v>
      </c>
      <c r="Q106" s="467">
        <f>M106*$Q$20*J106</f>
        <v>0</v>
      </c>
      <c r="R106" s="467">
        <f t="shared" si="130"/>
        <v>0</v>
      </c>
    </row>
    <row r="107" spans="1:18" x14ac:dyDescent="0.25">
      <c r="A107" s="88" t="s">
        <v>150</v>
      </c>
      <c r="B107" s="459">
        <v>1</v>
      </c>
      <c r="C107" s="468">
        <f t="shared" si="143"/>
        <v>628</v>
      </c>
      <c r="D107" s="468">
        <v>628</v>
      </c>
      <c r="E107" s="468"/>
      <c r="F107" s="460">
        <f t="shared" si="144"/>
        <v>62800</v>
      </c>
      <c r="G107" s="460">
        <f t="shared" si="145"/>
        <v>62800</v>
      </c>
      <c r="H107" s="460">
        <f t="shared" si="146"/>
        <v>0</v>
      </c>
      <c r="I107" s="88" t="s">
        <v>150</v>
      </c>
      <c r="J107" s="465">
        <v>1</v>
      </c>
      <c r="K107" s="466">
        <f t="shared" si="147"/>
        <v>628</v>
      </c>
      <c r="L107" s="466">
        <v>628</v>
      </c>
      <c r="M107" s="466">
        <v>0</v>
      </c>
      <c r="N107" s="466"/>
      <c r="O107" s="467">
        <f t="shared" ref="O107:O108" si="148">SUM(P107:R107)</f>
        <v>62800</v>
      </c>
      <c r="P107" s="467">
        <f>L107*$Q$20*J107</f>
        <v>62800</v>
      </c>
      <c r="Q107" s="467">
        <f>M107*$Q$20*J107</f>
        <v>0</v>
      </c>
      <c r="R107" s="467">
        <f>J107*N107*$Q$20</f>
        <v>0</v>
      </c>
    </row>
    <row r="108" spans="1:18" x14ac:dyDescent="0.25">
      <c r="A108" s="88" t="s">
        <v>142</v>
      </c>
      <c r="B108" s="459">
        <v>1</v>
      </c>
      <c r="C108" s="468">
        <f t="shared" si="143"/>
        <v>246</v>
      </c>
      <c r="D108" s="468">
        <v>246</v>
      </c>
      <c r="E108" s="468"/>
      <c r="F108" s="460">
        <f t="shared" si="144"/>
        <v>24600</v>
      </c>
      <c r="G108" s="460">
        <f t="shared" si="145"/>
        <v>24600</v>
      </c>
      <c r="H108" s="460">
        <f t="shared" si="146"/>
        <v>0</v>
      </c>
      <c r="I108" s="88" t="s">
        <v>142</v>
      </c>
      <c r="J108" s="465">
        <v>1</v>
      </c>
      <c r="K108" s="466">
        <f t="shared" si="147"/>
        <v>246</v>
      </c>
      <c r="L108" s="466">
        <v>246</v>
      </c>
      <c r="M108" s="466">
        <v>0</v>
      </c>
      <c r="N108" s="466"/>
      <c r="O108" s="467">
        <f t="shared" si="148"/>
        <v>24600</v>
      </c>
      <c r="P108" s="467">
        <f>L108*$Q$20*J108</f>
        <v>24600</v>
      </c>
      <c r="Q108" s="467">
        <f>M108*$Q$20*J108</f>
        <v>0</v>
      </c>
      <c r="R108" s="467">
        <f t="shared" si="130"/>
        <v>0</v>
      </c>
    </row>
    <row r="109" spans="1:18" ht="57" x14ac:dyDescent="0.25">
      <c r="A109" s="89" t="s">
        <v>319</v>
      </c>
      <c r="B109" s="470">
        <f>SUM(B110:B114)</f>
        <v>5</v>
      </c>
      <c r="C109" s="470">
        <f t="shared" ref="C109:H109" si="149">SUM(C110:C114)</f>
        <v>2825</v>
      </c>
      <c r="D109" s="470">
        <f t="shared" si="149"/>
        <v>2825</v>
      </c>
      <c r="E109" s="470">
        <f t="shared" si="149"/>
        <v>0</v>
      </c>
      <c r="F109" s="461">
        <f t="shared" si="149"/>
        <v>282500</v>
      </c>
      <c r="G109" s="461">
        <f t="shared" si="149"/>
        <v>282500</v>
      </c>
      <c r="H109" s="470">
        <f t="shared" si="149"/>
        <v>0</v>
      </c>
      <c r="I109" s="473" t="s">
        <v>356</v>
      </c>
      <c r="J109" s="470">
        <f t="shared" ref="J109" si="150">SUM(J110:J112)</f>
        <v>3</v>
      </c>
      <c r="K109" s="470">
        <f>SUM(K110:K112)</f>
        <v>2234</v>
      </c>
      <c r="L109" s="470">
        <f t="shared" ref="L109:N109" si="151">SUM(L110:L112)</f>
        <v>2234</v>
      </c>
      <c r="M109" s="470">
        <f t="shared" si="151"/>
        <v>0</v>
      </c>
      <c r="N109" s="470">
        <f t="shared" si="151"/>
        <v>0</v>
      </c>
      <c r="O109" s="461">
        <f>SUM(O110:O112)</f>
        <v>223400</v>
      </c>
      <c r="P109" s="461">
        <f t="shared" ref="P109:R109" si="152">SUM(P110:P112)</f>
        <v>223400</v>
      </c>
      <c r="Q109" s="461">
        <f t="shared" si="152"/>
        <v>0</v>
      </c>
      <c r="R109" s="461">
        <f t="shared" si="152"/>
        <v>0</v>
      </c>
    </row>
    <row r="110" spans="1:18" x14ac:dyDescent="0.25">
      <c r="A110" s="88" t="s">
        <v>21</v>
      </c>
      <c r="B110" s="459">
        <v>1</v>
      </c>
      <c r="C110" s="468">
        <f t="shared" si="143"/>
        <v>980</v>
      </c>
      <c r="D110" s="468">
        <v>980</v>
      </c>
      <c r="E110" s="468"/>
      <c r="F110" s="460">
        <f t="shared" ref="F110:F114" si="153">G110+H110</f>
        <v>98000</v>
      </c>
      <c r="G110" s="460">
        <f t="shared" ref="G110:G114" si="154">D110*$Q$20*B110</f>
        <v>98000</v>
      </c>
      <c r="H110" s="460">
        <f t="shared" ref="H110:H114" si="155">E110*$Q$20*B110</f>
        <v>0</v>
      </c>
      <c r="I110" s="88" t="s">
        <v>19</v>
      </c>
      <c r="J110" s="465">
        <v>1</v>
      </c>
      <c r="K110" s="466">
        <f>SUM(L110:N110)</f>
        <v>989</v>
      </c>
      <c r="L110" s="466">
        <v>989</v>
      </c>
      <c r="M110" s="466">
        <v>0</v>
      </c>
      <c r="N110" s="466"/>
      <c r="O110" s="467">
        <f>SUM(P110:R110)</f>
        <v>98900</v>
      </c>
      <c r="P110" s="467">
        <f>L110*$Q$20*J110</f>
        <v>98900</v>
      </c>
      <c r="Q110" s="467">
        <f>M110*$Q$20*J110</f>
        <v>0</v>
      </c>
      <c r="R110" s="467">
        <f t="shared" ref="R110:R113" si="156">J110*N110*$Q$20</f>
        <v>0</v>
      </c>
    </row>
    <row r="111" spans="1:18" ht="30" x14ac:dyDescent="0.25">
      <c r="A111" s="88" t="s">
        <v>275</v>
      </c>
      <c r="B111" s="459">
        <v>1</v>
      </c>
      <c r="C111" s="468">
        <f t="shared" si="143"/>
        <v>692</v>
      </c>
      <c r="D111" s="468">
        <v>692</v>
      </c>
      <c r="E111" s="468"/>
      <c r="F111" s="460">
        <f t="shared" si="153"/>
        <v>69200</v>
      </c>
      <c r="G111" s="460">
        <f t="shared" si="154"/>
        <v>69200</v>
      </c>
      <c r="H111" s="460">
        <f t="shared" si="155"/>
        <v>0</v>
      </c>
      <c r="I111" s="495" t="s">
        <v>377</v>
      </c>
      <c r="J111" s="465">
        <v>1</v>
      </c>
      <c r="K111" s="466">
        <f>L111+M111+N111</f>
        <v>691</v>
      </c>
      <c r="L111" s="496">
        <v>691</v>
      </c>
      <c r="M111" s="466">
        <v>0</v>
      </c>
      <c r="N111" s="466"/>
      <c r="O111" s="467">
        <f t="shared" ref="O111" si="157">SUM(P111:R111)</f>
        <v>69100</v>
      </c>
      <c r="P111" s="467">
        <f>L111*$Q$20*J111</f>
        <v>69100</v>
      </c>
      <c r="Q111" s="467">
        <f>M111*$Q$20*J111</f>
        <v>0</v>
      </c>
      <c r="R111" s="467">
        <f t="shared" si="156"/>
        <v>0</v>
      </c>
    </row>
    <row r="112" spans="1:18" x14ac:dyDescent="0.25">
      <c r="A112" s="88" t="s">
        <v>162</v>
      </c>
      <c r="B112" s="459">
        <v>1</v>
      </c>
      <c r="C112" s="468">
        <f t="shared" si="143"/>
        <v>554</v>
      </c>
      <c r="D112" s="468">
        <v>554</v>
      </c>
      <c r="E112" s="468"/>
      <c r="F112" s="460">
        <f t="shared" si="153"/>
        <v>55400</v>
      </c>
      <c r="G112" s="460">
        <f t="shared" si="154"/>
        <v>55400</v>
      </c>
      <c r="H112" s="460">
        <f t="shared" si="155"/>
        <v>0</v>
      </c>
      <c r="I112" s="495" t="s">
        <v>378</v>
      </c>
      <c r="J112" s="465">
        <v>1</v>
      </c>
      <c r="K112" s="466">
        <f>SUM(L112:N112)</f>
        <v>554</v>
      </c>
      <c r="L112" s="466">
        <v>554</v>
      </c>
      <c r="M112" s="466">
        <v>0</v>
      </c>
      <c r="N112" s="466"/>
      <c r="O112" s="467">
        <f>SUM(P112:R112)</f>
        <v>55400</v>
      </c>
      <c r="P112" s="467">
        <f>L112*$Q$20*J112</f>
        <v>55400</v>
      </c>
      <c r="Q112" s="467">
        <f>M112*$Q$20*J112</f>
        <v>0</v>
      </c>
      <c r="R112" s="467">
        <f t="shared" si="156"/>
        <v>0</v>
      </c>
    </row>
    <row r="113" spans="1:18" x14ac:dyDescent="0.25">
      <c r="A113" s="88" t="s">
        <v>26</v>
      </c>
      <c r="B113" s="459">
        <v>1</v>
      </c>
      <c r="C113" s="468">
        <f t="shared" si="143"/>
        <v>208</v>
      </c>
      <c r="D113" s="468">
        <v>208</v>
      </c>
      <c r="E113" s="468"/>
      <c r="F113" s="460">
        <f t="shared" si="153"/>
        <v>20800</v>
      </c>
      <c r="G113" s="460">
        <f t="shared" si="154"/>
        <v>20800</v>
      </c>
      <c r="H113" s="460">
        <f t="shared" si="155"/>
        <v>0</v>
      </c>
      <c r="I113" s="88"/>
      <c r="J113" s="465"/>
      <c r="K113" s="466">
        <f t="shared" ref="K113:K114" si="158">L113+M113</f>
        <v>0</v>
      </c>
      <c r="L113" s="466"/>
      <c r="M113" s="466"/>
      <c r="N113" s="466"/>
      <c r="O113" s="467">
        <f t="shared" ref="O113:O114" si="159">SUM(P113:Q113)</f>
        <v>0</v>
      </c>
      <c r="P113" s="467">
        <f t="shared" ref="P113:P114" si="160">L113*$Q$20*J113</f>
        <v>0</v>
      </c>
      <c r="Q113" s="467">
        <f t="shared" ref="Q113:Q114" si="161">M113*$Q$20*J113</f>
        <v>0</v>
      </c>
      <c r="R113" s="467">
        <f t="shared" si="156"/>
        <v>0</v>
      </c>
    </row>
    <row r="114" spans="1:18" ht="30" x14ac:dyDescent="0.25">
      <c r="A114" s="88" t="s">
        <v>78</v>
      </c>
      <c r="B114" s="459">
        <v>1</v>
      </c>
      <c r="C114" s="468">
        <f t="shared" si="143"/>
        <v>391</v>
      </c>
      <c r="D114" s="468">
        <v>391</v>
      </c>
      <c r="E114" s="468"/>
      <c r="F114" s="460">
        <f t="shared" si="153"/>
        <v>39100</v>
      </c>
      <c r="G114" s="460">
        <f t="shared" si="154"/>
        <v>39100</v>
      </c>
      <c r="H114" s="460">
        <f t="shared" si="155"/>
        <v>0</v>
      </c>
      <c r="I114" s="88"/>
      <c r="J114" s="465"/>
      <c r="K114" s="466">
        <f t="shared" si="158"/>
        <v>0</v>
      </c>
      <c r="L114" s="466"/>
      <c r="M114" s="466"/>
      <c r="N114" s="466"/>
      <c r="O114" s="467">
        <f t="shared" si="159"/>
        <v>0</v>
      </c>
      <c r="P114" s="467">
        <f t="shared" si="160"/>
        <v>0</v>
      </c>
      <c r="Q114" s="467">
        <f t="shared" si="161"/>
        <v>0</v>
      </c>
      <c r="R114" s="467"/>
    </row>
    <row r="115" spans="1:18" x14ac:dyDescent="0.25">
      <c r="A115" s="89" t="s">
        <v>320</v>
      </c>
      <c r="B115" s="470">
        <f>SUM(B116:B119)</f>
        <v>7</v>
      </c>
      <c r="C115" s="470">
        <f t="shared" ref="C115:J115" si="162">SUM(C116:C119)</f>
        <v>1050</v>
      </c>
      <c r="D115" s="470">
        <f t="shared" si="162"/>
        <v>1050</v>
      </c>
      <c r="E115" s="470">
        <f t="shared" si="162"/>
        <v>0</v>
      </c>
      <c r="F115" s="461">
        <f t="shared" si="162"/>
        <v>170100</v>
      </c>
      <c r="G115" s="461">
        <f t="shared" si="162"/>
        <v>170100</v>
      </c>
      <c r="H115" s="461">
        <f t="shared" si="162"/>
        <v>0</v>
      </c>
      <c r="I115" s="89" t="s">
        <v>320</v>
      </c>
      <c r="J115" s="470">
        <f t="shared" si="162"/>
        <v>8</v>
      </c>
      <c r="K115" s="470">
        <f>SUM(K116:K119)</f>
        <v>1162</v>
      </c>
      <c r="L115" s="470">
        <f t="shared" ref="L115:N115" si="163">SUM(L116:L119)</f>
        <v>1162</v>
      </c>
      <c r="M115" s="470">
        <f t="shared" si="163"/>
        <v>0</v>
      </c>
      <c r="N115" s="470">
        <f t="shared" si="163"/>
        <v>0</v>
      </c>
      <c r="O115" s="461">
        <f>SUM(O116:O119)</f>
        <v>209300</v>
      </c>
      <c r="P115" s="461">
        <f t="shared" ref="P115:R115" si="164">SUM(P116:P119)</f>
        <v>209300</v>
      </c>
      <c r="Q115" s="461">
        <f t="shared" si="164"/>
        <v>0</v>
      </c>
      <c r="R115" s="461">
        <f t="shared" si="164"/>
        <v>0</v>
      </c>
    </row>
    <row r="116" spans="1:18" x14ac:dyDescent="0.25">
      <c r="A116" s="88" t="s">
        <v>21</v>
      </c>
      <c r="B116" s="459">
        <v>1</v>
      </c>
      <c r="C116" s="468">
        <f t="shared" ref="C116:C118" si="165">D116+E116</f>
        <v>405</v>
      </c>
      <c r="D116" s="468">
        <v>405</v>
      </c>
      <c r="E116" s="468"/>
      <c r="F116" s="460">
        <f t="shared" ref="F116:F119" si="166">G116+H116</f>
        <v>40500</v>
      </c>
      <c r="G116" s="460">
        <f t="shared" ref="G116:G119" si="167">D116*$Q$20*B116</f>
        <v>40500</v>
      </c>
      <c r="H116" s="460">
        <f t="shared" ref="H116:H119" si="168">E116*$Q$20*B116</f>
        <v>0</v>
      </c>
      <c r="I116" s="88" t="s">
        <v>21</v>
      </c>
      <c r="J116" s="465">
        <v>1</v>
      </c>
      <c r="K116" s="466">
        <f>SUM(L116:N116)</f>
        <v>405</v>
      </c>
      <c r="L116" s="466">
        <v>405</v>
      </c>
      <c r="M116" s="466">
        <v>0</v>
      </c>
      <c r="N116" s="466"/>
      <c r="O116" s="467">
        <f>SUM(P116:R116)</f>
        <v>40500</v>
      </c>
      <c r="P116" s="467">
        <f>L116*$Q$20*J116</f>
        <v>40500</v>
      </c>
      <c r="Q116" s="467">
        <f>M116*$Q$20*J116</f>
        <v>0</v>
      </c>
      <c r="R116" s="467">
        <f>J116*N116*$Q$20</f>
        <v>0</v>
      </c>
    </row>
    <row r="117" spans="1:18" x14ac:dyDescent="0.25">
      <c r="A117" s="88" t="s">
        <v>25</v>
      </c>
      <c r="B117" s="459">
        <v>2</v>
      </c>
      <c r="C117" s="468">
        <f t="shared" si="165"/>
        <v>303</v>
      </c>
      <c r="D117" s="468">
        <v>303</v>
      </c>
      <c r="E117" s="468"/>
      <c r="F117" s="460">
        <f t="shared" si="166"/>
        <v>60600</v>
      </c>
      <c r="G117" s="460">
        <f t="shared" si="167"/>
        <v>60600</v>
      </c>
      <c r="H117" s="460">
        <f t="shared" si="168"/>
        <v>0</v>
      </c>
      <c r="I117" s="88" t="s">
        <v>25</v>
      </c>
      <c r="J117" s="465">
        <v>2</v>
      </c>
      <c r="K117" s="466">
        <f t="shared" ref="K117:K118" si="169">SUM(L117:N117)</f>
        <v>303</v>
      </c>
      <c r="L117" s="466">
        <v>303</v>
      </c>
      <c r="M117" s="466">
        <v>0</v>
      </c>
      <c r="N117" s="466"/>
      <c r="O117" s="467">
        <f t="shared" ref="O117:O119" si="170">SUM(P117:R117)</f>
        <v>60600</v>
      </c>
      <c r="P117" s="467">
        <f>L117*$Q$20*J117</f>
        <v>60600</v>
      </c>
      <c r="Q117" s="467">
        <f>M117*$Q$20*J117</f>
        <v>0</v>
      </c>
      <c r="R117" s="467">
        <f>J117*N117*$Q$20</f>
        <v>0</v>
      </c>
    </row>
    <row r="118" spans="1:18" x14ac:dyDescent="0.25">
      <c r="A118" s="88" t="s">
        <v>32</v>
      </c>
      <c r="B118" s="459">
        <v>1</v>
      </c>
      <c r="C118" s="468">
        <f t="shared" si="165"/>
        <v>168</v>
      </c>
      <c r="D118" s="468">
        <v>168</v>
      </c>
      <c r="E118" s="468"/>
      <c r="F118" s="460">
        <f t="shared" si="166"/>
        <v>16800</v>
      </c>
      <c r="G118" s="460">
        <f t="shared" si="167"/>
        <v>16800</v>
      </c>
      <c r="H118" s="460">
        <f t="shared" si="168"/>
        <v>0</v>
      </c>
      <c r="I118" s="88" t="s">
        <v>32</v>
      </c>
      <c r="J118" s="465">
        <v>2</v>
      </c>
      <c r="K118" s="466">
        <f t="shared" si="169"/>
        <v>280</v>
      </c>
      <c r="L118" s="466">
        <v>280</v>
      </c>
      <c r="M118" s="466">
        <v>0</v>
      </c>
      <c r="N118" s="466"/>
      <c r="O118" s="467">
        <f t="shared" si="170"/>
        <v>56000</v>
      </c>
      <c r="P118" s="467">
        <f>L118*$Q$20*J118</f>
        <v>56000</v>
      </c>
      <c r="Q118" s="467">
        <f>M118*$Q$20*J118</f>
        <v>0</v>
      </c>
      <c r="R118" s="467">
        <f t="shared" ref="R118:R119" si="171">J118*N118*$Q$20</f>
        <v>0</v>
      </c>
    </row>
    <row r="119" spans="1:18" x14ac:dyDescent="0.25">
      <c r="A119" s="88" t="s">
        <v>26</v>
      </c>
      <c r="B119" s="459">
        <v>3</v>
      </c>
      <c r="C119" s="468">
        <f>D119+E119</f>
        <v>174</v>
      </c>
      <c r="D119" s="468">
        <v>174</v>
      </c>
      <c r="E119" s="468"/>
      <c r="F119" s="460">
        <f t="shared" si="166"/>
        <v>52200</v>
      </c>
      <c r="G119" s="460">
        <f t="shared" si="167"/>
        <v>52200</v>
      </c>
      <c r="H119" s="460">
        <f t="shared" si="168"/>
        <v>0</v>
      </c>
      <c r="I119" s="88" t="s">
        <v>26</v>
      </c>
      <c r="J119" s="465">
        <v>3</v>
      </c>
      <c r="K119" s="466">
        <f>SUM(L119:N119)</f>
        <v>174</v>
      </c>
      <c r="L119" s="466">
        <v>174</v>
      </c>
      <c r="M119" s="466">
        <v>0</v>
      </c>
      <c r="N119" s="466"/>
      <c r="O119" s="467">
        <f t="shared" si="170"/>
        <v>52200</v>
      </c>
      <c r="P119" s="467">
        <f>L119*$Q$20*J119</f>
        <v>52200</v>
      </c>
      <c r="Q119" s="467">
        <f>M119*$Q$20*J119</f>
        <v>0</v>
      </c>
      <c r="R119" s="467">
        <f t="shared" si="171"/>
        <v>0</v>
      </c>
    </row>
    <row r="120" spans="1:18" ht="28.5" x14ac:dyDescent="0.25">
      <c r="A120" s="89" t="s">
        <v>321</v>
      </c>
      <c r="B120" s="470">
        <f>SUM(B121:B129)</f>
        <v>10</v>
      </c>
      <c r="C120" s="470">
        <f t="shared" ref="C120:J120" si="172">SUM(C121:C129)</f>
        <v>2631</v>
      </c>
      <c r="D120" s="470">
        <f t="shared" si="172"/>
        <v>2631</v>
      </c>
      <c r="E120" s="470">
        <f t="shared" si="172"/>
        <v>0</v>
      </c>
      <c r="F120" s="461">
        <f t="shared" si="172"/>
        <v>318800</v>
      </c>
      <c r="G120" s="461">
        <f t="shared" si="172"/>
        <v>318800</v>
      </c>
      <c r="H120" s="461">
        <f t="shared" si="172"/>
        <v>0</v>
      </c>
      <c r="I120" s="89" t="s">
        <v>321</v>
      </c>
      <c r="J120" s="470">
        <f t="shared" si="172"/>
        <v>10</v>
      </c>
      <c r="K120" s="470">
        <f>SUM(K121:K129)</f>
        <v>2631</v>
      </c>
      <c r="L120" s="470">
        <f t="shared" ref="L120:N120" si="173">SUM(L121:L129)</f>
        <v>2631</v>
      </c>
      <c r="M120" s="470">
        <f t="shared" si="173"/>
        <v>0</v>
      </c>
      <c r="N120" s="470">
        <f t="shared" si="173"/>
        <v>0</v>
      </c>
      <c r="O120" s="461">
        <f>SUM(O121:O129)</f>
        <v>318800</v>
      </c>
      <c r="P120" s="461">
        <f t="shared" ref="P120:R120" si="174">SUM(P121:P129)</f>
        <v>318800</v>
      </c>
      <c r="Q120" s="461">
        <f t="shared" si="174"/>
        <v>0</v>
      </c>
      <c r="R120" s="461">
        <f t="shared" si="174"/>
        <v>0</v>
      </c>
    </row>
    <row r="121" spans="1:18" x14ac:dyDescent="0.25">
      <c r="A121" s="88" t="s">
        <v>21</v>
      </c>
      <c r="B121" s="459">
        <v>1</v>
      </c>
      <c r="C121" s="468">
        <f t="shared" ref="C121:C129" si="175">D121+E121</f>
        <v>614</v>
      </c>
      <c r="D121" s="468">
        <v>614</v>
      </c>
      <c r="E121" s="468"/>
      <c r="F121" s="460">
        <f t="shared" ref="F121:F129" si="176">G121+H121</f>
        <v>61400</v>
      </c>
      <c r="G121" s="460">
        <f t="shared" ref="G121:G129" si="177">D121*$Q$20*B121</f>
        <v>61400</v>
      </c>
      <c r="H121" s="460">
        <f t="shared" ref="H121:H129" si="178">E121*$Q$20*B121</f>
        <v>0</v>
      </c>
      <c r="I121" s="88" t="s">
        <v>21</v>
      </c>
      <c r="J121" s="465">
        <v>1</v>
      </c>
      <c r="K121" s="466">
        <f>SUM(L121:N121)</f>
        <v>614</v>
      </c>
      <c r="L121" s="466">
        <v>614</v>
      </c>
      <c r="M121" s="466">
        <v>0</v>
      </c>
      <c r="N121" s="466"/>
      <c r="O121" s="467">
        <f>SUM(P121:R121)</f>
        <v>61400</v>
      </c>
      <c r="P121" s="467">
        <f t="shared" ref="P121:P129" si="179">L121*$Q$20*J121</f>
        <v>61400</v>
      </c>
      <c r="Q121" s="467">
        <f t="shared" ref="Q121:Q129" si="180">M121*$Q$20*J121</f>
        <v>0</v>
      </c>
      <c r="R121" s="467">
        <f>J121*N121*$Q$20</f>
        <v>0</v>
      </c>
    </row>
    <row r="122" spans="1:18" x14ac:dyDescent="0.25">
      <c r="A122" s="88" t="s">
        <v>25</v>
      </c>
      <c r="B122" s="459">
        <v>1</v>
      </c>
      <c r="C122" s="468">
        <f t="shared" si="175"/>
        <v>357</v>
      </c>
      <c r="D122" s="468">
        <v>357</v>
      </c>
      <c r="E122" s="468"/>
      <c r="F122" s="460">
        <f t="shared" si="176"/>
        <v>35700</v>
      </c>
      <c r="G122" s="460">
        <f t="shared" si="177"/>
        <v>35700</v>
      </c>
      <c r="H122" s="460">
        <f t="shared" si="178"/>
        <v>0</v>
      </c>
      <c r="I122" s="88" t="s">
        <v>25</v>
      </c>
      <c r="J122" s="465">
        <v>1</v>
      </c>
      <c r="K122" s="466">
        <f>SUM(L122:N122)</f>
        <v>357</v>
      </c>
      <c r="L122" s="466">
        <v>357</v>
      </c>
      <c r="M122" s="466">
        <v>0</v>
      </c>
      <c r="N122" s="466"/>
      <c r="O122" s="467">
        <f t="shared" ref="O122:O126" si="181">SUM(P122:R122)</f>
        <v>35700</v>
      </c>
      <c r="P122" s="467">
        <f>L122*$Q$20*J122</f>
        <v>35700</v>
      </c>
      <c r="Q122" s="467">
        <f t="shared" si="180"/>
        <v>0</v>
      </c>
      <c r="R122" s="467">
        <f t="shared" ref="R122:R128" si="182">J122*N122*$Q$20</f>
        <v>0</v>
      </c>
    </row>
    <row r="123" spans="1:18" x14ac:dyDescent="0.25">
      <c r="A123" s="88" t="s">
        <v>72</v>
      </c>
      <c r="B123" s="459">
        <v>1</v>
      </c>
      <c r="C123" s="468">
        <f t="shared" si="175"/>
        <v>240</v>
      </c>
      <c r="D123" s="468">
        <v>240</v>
      </c>
      <c r="E123" s="468"/>
      <c r="F123" s="460">
        <f t="shared" si="176"/>
        <v>24000</v>
      </c>
      <c r="G123" s="460">
        <f t="shared" si="177"/>
        <v>24000</v>
      </c>
      <c r="H123" s="460">
        <f t="shared" si="178"/>
        <v>0</v>
      </c>
      <c r="I123" s="88" t="s">
        <v>72</v>
      </c>
      <c r="J123" s="465">
        <v>1</v>
      </c>
      <c r="K123" s="466">
        <f t="shared" ref="K123:K128" si="183">SUM(L123:N123)</f>
        <v>240</v>
      </c>
      <c r="L123" s="466">
        <v>240</v>
      </c>
      <c r="M123" s="466">
        <v>0</v>
      </c>
      <c r="N123" s="466"/>
      <c r="O123" s="467">
        <f t="shared" si="181"/>
        <v>24000</v>
      </c>
      <c r="P123" s="467">
        <f t="shared" si="179"/>
        <v>24000</v>
      </c>
      <c r="Q123" s="467">
        <f t="shared" si="180"/>
        <v>0</v>
      </c>
      <c r="R123" s="467">
        <f t="shared" si="182"/>
        <v>0</v>
      </c>
    </row>
    <row r="124" spans="1:18" ht="30" x14ac:dyDescent="0.25">
      <c r="A124" s="88" t="s">
        <v>79</v>
      </c>
      <c r="B124" s="459">
        <v>1</v>
      </c>
      <c r="C124" s="468">
        <f t="shared" si="175"/>
        <v>263</v>
      </c>
      <c r="D124" s="468">
        <v>263</v>
      </c>
      <c r="E124" s="468"/>
      <c r="F124" s="460">
        <f t="shared" si="176"/>
        <v>26300</v>
      </c>
      <c r="G124" s="460">
        <f t="shared" si="177"/>
        <v>26300</v>
      </c>
      <c r="H124" s="460">
        <f t="shared" si="178"/>
        <v>0</v>
      </c>
      <c r="I124" s="88" t="s">
        <v>79</v>
      </c>
      <c r="J124" s="465">
        <v>1</v>
      </c>
      <c r="K124" s="466">
        <f t="shared" si="183"/>
        <v>263</v>
      </c>
      <c r="L124" s="466">
        <v>263</v>
      </c>
      <c r="M124" s="466">
        <v>0</v>
      </c>
      <c r="N124" s="466"/>
      <c r="O124" s="467">
        <f t="shared" si="181"/>
        <v>26300</v>
      </c>
      <c r="P124" s="467">
        <f t="shared" si="179"/>
        <v>26300</v>
      </c>
      <c r="Q124" s="467">
        <f t="shared" si="180"/>
        <v>0</v>
      </c>
      <c r="R124" s="467">
        <f t="shared" si="182"/>
        <v>0</v>
      </c>
    </row>
    <row r="125" spans="1:18" x14ac:dyDescent="0.25">
      <c r="A125" s="88" t="s">
        <v>33</v>
      </c>
      <c r="B125" s="459">
        <v>1</v>
      </c>
      <c r="C125" s="468">
        <f t="shared" si="175"/>
        <v>205</v>
      </c>
      <c r="D125" s="468">
        <v>205</v>
      </c>
      <c r="E125" s="468"/>
      <c r="F125" s="460">
        <f t="shared" si="176"/>
        <v>20500</v>
      </c>
      <c r="G125" s="460">
        <f t="shared" si="177"/>
        <v>20500</v>
      </c>
      <c r="H125" s="460">
        <f t="shared" si="178"/>
        <v>0</v>
      </c>
      <c r="I125" s="88" t="s">
        <v>33</v>
      </c>
      <c r="J125" s="465">
        <v>1</v>
      </c>
      <c r="K125" s="466">
        <f t="shared" si="183"/>
        <v>205</v>
      </c>
      <c r="L125" s="466">
        <v>205</v>
      </c>
      <c r="M125" s="466">
        <v>0</v>
      </c>
      <c r="N125" s="466"/>
      <c r="O125" s="467">
        <f t="shared" si="181"/>
        <v>20500</v>
      </c>
      <c r="P125" s="467">
        <f t="shared" si="179"/>
        <v>20500</v>
      </c>
      <c r="Q125" s="467">
        <f t="shared" si="180"/>
        <v>0</v>
      </c>
      <c r="R125" s="467">
        <f t="shared" si="182"/>
        <v>0</v>
      </c>
    </row>
    <row r="126" spans="1:18" x14ac:dyDescent="0.25">
      <c r="A126" s="88" t="s">
        <v>33</v>
      </c>
      <c r="B126" s="459">
        <v>0.5</v>
      </c>
      <c r="C126" s="468">
        <f t="shared" si="175"/>
        <v>205</v>
      </c>
      <c r="D126" s="468">
        <v>205</v>
      </c>
      <c r="E126" s="468"/>
      <c r="F126" s="460">
        <f t="shared" si="176"/>
        <v>10250</v>
      </c>
      <c r="G126" s="460">
        <f t="shared" si="177"/>
        <v>10250</v>
      </c>
      <c r="H126" s="460">
        <f t="shared" si="178"/>
        <v>0</v>
      </c>
      <c r="I126" s="88" t="s">
        <v>33</v>
      </c>
      <c r="J126" s="465">
        <v>0.5</v>
      </c>
      <c r="K126" s="466">
        <f t="shared" si="183"/>
        <v>205</v>
      </c>
      <c r="L126" s="466">
        <v>205</v>
      </c>
      <c r="M126" s="466">
        <v>0</v>
      </c>
      <c r="N126" s="466"/>
      <c r="O126" s="467">
        <f t="shared" si="181"/>
        <v>10250</v>
      </c>
      <c r="P126" s="467">
        <f t="shared" si="179"/>
        <v>10250</v>
      </c>
      <c r="Q126" s="467">
        <f t="shared" si="180"/>
        <v>0</v>
      </c>
      <c r="R126" s="467">
        <f t="shared" si="182"/>
        <v>0</v>
      </c>
    </row>
    <row r="127" spans="1:18" x14ac:dyDescent="0.25">
      <c r="A127" s="88" t="s">
        <v>34</v>
      </c>
      <c r="B127" s="459">
        <v>0.5</v>
      </c>
      <c r="C127" s="468">
        <f t="shared" si="175"/>
        <v>137</v>
      </c>
      <c r="D127" s="468">
        <v>137</v>
      </c>
      <c r="E127" s="468"/>
      <c r="F127" s="460">
        <f t="shared" si="176"/>
        <v>6850</v>
      </c>
      <c r="G127" s="460">
        <f t="shared" si="177"/>
        <v>6850</v>
      </c>
      <c r="H127" s="460">
        <f t="shared" si="178"/>
        <v>0</v>
      </c>
      <c r="I127" s="88" t="s">
        <v>34</v>
      </c>
      <c r="J127" s="465">
        <v>0.5</v>
      </c>
      <c r="K127" s="466">
        <f t="shared" si="183"/>
        <v>137</v>
      </c>
      <c r="L127" s="466">
        <v>137</v>
      </c>
      <c r="M127" s="466">
        <v>0</v>
      </c>
      <c r="N127" s="466"/>
      <c r="O127" s="467">
        <f>SUM(P127:R127)</f>
        <v>6850</v>
      </c>
      <c r="P127" s="467">
        <f t="shared" si="179"/>
        <v>6850</v>
      </c>
      <c r="Q127" s="467">
        <f t="shared" si="180"/>
        <v>0</v>
      </c>
      <c r="R127" s="467">
        <f>J127*N127*$Q$20</f>
        <v>0</v>
      </c>
    </row>
    <row r="128" spans="1:18" ht="30" x14ac:dyDescent="0.25">
      <c r="A128" s="88" t="s">
        <v>107</v>
      </c>
      <c r="B128" s="459">
        <v>1</v>
      </c>
      <c r="C128" s="468">
        <f t="shared" si="175"/>
        <v>246</v>
      </c>
      <c r="D128" s="468">
        <v>246</v>
      </c>
      <c r="E128" s="468"/>
      <c r="F128" s="460">
        <f t="shared" si="176"/>
        <v>24600</v>
      </c>
      <c r="G128" s="460">
        <f t="shared" si="177"/>
        <v>24600</v>
      </c>
      <c r="H128" s="460">
        <f t="shared" si="178"/>
        <v>0</v>
      </c>
      <c r="I128" s="88" t="s">
        <v>107</v>
      </c>
      <c r="J128" s="465">
        <v>1</v>
      </c>
      <c r="K128" s="466">
        <f t="shared" si="183"/>
        <v>246</v>
      </c>
      <c r="L128" s="466">
        <v>246</v>
      </c>
      <c r="M128" s="466">
        <v>0</v>
      </c>
      <c r="N128" s="466"/>
      <c r="O128" s="467">
        <f t="shared" ref="O128" si="184">SUM(P128:R128)</f>
        <v>24600</v>
      </c>
      <c r="P128" s="467">
        <f t="shared" si="179"/>
        <v>24600</v>
      </c>
      <c r="Q128" s="467">
        <f t="shared" si="180"/>
        <v>0</v>
      </c>
      <c r="R128" s="467">
        <f t="shared" si="182"/>
        <v>0</v>
      </c>
    </row>
    <row r="129" spans="1:18" x14ac:dyDescent="0.25">
      <c r="A129" s="88" t="s">
        <v>82</v>
      </c>
      <c r="B129" s="459">
        <v>3</v>
      </c>
      <c r="C129" s="468">
        <f t="shared" si="175"/>
        <v>364</v>
      </c>
      <c r="D129" s="468">
        <v>364</v>
      </c>
      <c r="E129" s="468"/>
      <c r="F129" s="460">
        <f t="shared" si="176"/>
        <v>109200</v>
      </c>
      <c r="G129" s="460">
        <f t="shared" si="177"/>
        <v>109200</v>
      </c>
      <c r="H129" s="460">
        <f t="shared" si="178"/>
        <v>0</v>
      </c>
      <c r="I129" s="88" t="s">
        <v>82</v>
      </c>
      <c r="J129" s="465">
        <v>3</v>
      </c>
      <c r="K129" s="466">
        <f>SUM(L129:N129)</f>
        <v>364</v>
      </c>
      <c r="L129" s="466">
        <v>364</v>
      </c>
      <c r="M129" s="466">
        <v>0</v>
      </c>
      <c r="N129" s="466"/>
      <c r="O129" s="467">
        <f>SUM(P129:R129)</f>
        <v>109200</v>
      </c>
      <c r="P129" s="467">
        <f t="shared" si="179"/>
        <v>109200</v>
      </c>
      <c r="Q129" s="467">
        <f t="shared" si="180"/>
        <v>0</v>
      </c>
      <c r="R129" s="467">
        <f>J129*N129*$Q$20</f>
        <v>0</v>
      </c>
    </row>
    <row r="130" spans="1:18" ht="45" customHeight="1" x14ac:dyDescent="0.25">
      <c r="A130" s="452"/>
      <c r="B130" s="452"/>
      <c r="C130" s="452"/>
      <c r="D130" s="452"/>
      <c r="E130" s="452"/>
      <c r="F130" s="452"/>
      <c r="G130" s="452"/>
      <c r="H130" s="452"/>
      <c r="I130" s="452" t="s">
        <v>370</v>
      </c>
      <c r="J130" s="470">
        <f t="shared" ref="J130:R130" si="185">SUM(J131)</f>
        <v>1</v>
      </c>
      <c r="K130" s="470">
        <f t="shared" si="185"/>
        <v>2012</v>
      </c>
      <c r="L130" s="470">
        <f t="shared" si="185"/>
        <v>0</v>
      </c>
      <c r="M130" s="470">
        <f t="shared" si="185"/>
        <v>0</v>
      </c>
      <c r="N130" s="470">
        <f t="shared" si="185"/>
        <v>2012</v>
      </c>
      <c r="O130" s="461">
        <f t="shared" si="185"/>
        <v>201200</v>
      </c>
      <c r="P130" s="461">
        <f t="shared" si="185"/>
        <v>0</v>
      </c>
      <c r="Q130" s="461">
        <f t="shared" si="185"/>
        <v>0</v>
      </c>
      <c r="R130" s="461">
        <f t="shared" si="185"/>
        <v>201200</v>
      </c>
    </row>
    <row r="131" spans="1:18" x14ac:dyDescent="0.25">
      <c r="A131" s="88"/>
      <c r="B131" s="459"/>
      <c r="C131" s="468"/>
      <c r="D131" s="468"/>
      <c r="E131" s="468"/>
      <c r="F131" s="460">
        <f t="shared" ref="F131" si="186">G131+H131</f>
        <v>0</v>
      </c>
      <c r="G131" s="460">
        <f>D131*$Q$20*B131</f>
        <v>0</v>
      </c>
      <c r="H131" s="460">
        <f>E131*$Q$20*B131</f>
        <v>0</v>
      </c>
      <c r="I131" s="88" t="s">
        <v>353</v>
      </c>
      <c r="J131" s="465">
        <v>1</v>
      </c>
      <c r="K131" s="466">
        <f>SUM(L131:N131)</f>
        <v>2012</v>
      </c>
      <c r="L131" s="466"/>
      <c r="M131" s="466"/>
      <c r="N131" s="466">
        <v>2012</v>
      </c>
      <c r="O131" s="467">
        <f>SUM(P131:R131)</f>
        <v>201200</v>
      </c>
      <c r="P131" s="467">
        <f>L131*$Q$20*J131</f>
        <v>0</v>
      </c>
      <c r="Q131" s="467">
        <f>M131*$Q$20*J131</f>
        <v>0</v>
      </c>
      <c r="R131" s="467">
        <f>J131*N131*$Q$20</f>
        <v>201200</v>
      </c>
    </row>
    <row r="132" spans="1:18" ht="43.5" customHeight="1" x14ac:dyDescent="0.25">
      <c r="A132" s="452"/>
      <c r="B132" s="452"/>
      <c r="C132" s="452"/>
      <c r="D132" s="452"/>
      <c r="E132" s="452"/>
      <c r="F132" s="452"/>
      <c r="G132" s="452"/>
      <c r="H132" s="452"/>
      <c r="I132" s="452" t="s">
        <v>354</v>
      </c>
      <c r="J132" s="470">
        <f t="shared" ref="J132:R132" si="187">SUM(J133:J136)</f>
        <v>5</v>
      </c>
      <c r="K132" s="470">
        <f t="shared" si="187"/>
        <v>3628</v>
      </c>
      <c r="L132" s="470">
        <f t="shared" si="187"/>
        <v>0</v>
      </c>
      <c r="M132" s="470">
        <f t="shared" si="187"/>
        <v>0</v>
      </c>
      <c r="N132" s="470">
        <f t="shared" si="187"/>
        <v>3628</v>
      </c>
      <c r="O132" s="461">
        <f t="shared" si="187"/>
        <v>456200</v>
      </c>
      <c r="P132" s="461">
        <f t="shared" si="187"/>
        <v>0</v>
      </c>
      <c r="Q132" s="461">
        <f t="shared" si="187"/>
        <v>0</v>
      </c>
      <c r="R132" s="461">
        <f t="shared" si="187"/>
        <v>456200</v>
      </c>
    </row>
    <row r="133" spans="1:18" x14ac:dyDescent="0.25">
      <c r="A133" s="88"/>
      <c r="B133" s="459"/>
      <c r="C133" s="468"/>
      <c r="D133" s="468"/>
      <c r="E133" s="468"/>
      <c r="F133" s="460">
        <f t="shared" ref="F133:F136" si="188">G133+H133</f>
        <v>0</v>
      </c>
      <c r="G133" s="460">
        <f t="shared" ref="G133:G136" si="189">D133*$Q$20*B133</f>
        <v>0</v>
      </c>
      <c r="H133" s="460">
        <f t="shared" ref="H133:H136" si="190">E133*$Q$20*B133</f>
        <v>0</v>
      </c>
      <c r="I133" s="88" t="s">
        <v>21</v>
      </c>
      <c r="J133" s="465">
        <v>1</v>
      </c>
      <c r="K133" s="466">
        <f>SUM(L133:N133)</f>
        <v>1122</v>
      </c>
      <c r="L133" s="466"/>
      <c r="M133" s="466"/>
      <c r="N133" s="466">
        <v>1122</v>
      </c>
      <c r="O133" s="467">
        <f>SUM(P133:R133)</f>
        <v>112200</v>
      </c>
      <c r="P133" s="467">
        <f>L133*$Q$20*J133</f>
        <v>0</v>
      </c>
      <c r="Q133" s="467">
        <f>M133*$Q$20*J133</f>
        <v>0</v>
      </c>
      <c r="R133" s="467">
        <f t="shared" ref="R133:R135" si="191">J133*N133*$Q$20</f>
        <v>112200</v>
      </c>
    </row>
    <row r="134" spans="1:18" x14ac:dyDescent="0.25">
      <c r="A134" s="88"/>
      <c r="B134" s="459"/>
      <c r="C134" s="468"/>
      <c r="D134" s="468"/>
      <c r="E134" s="468"/>
      <c r="F134" s="460">
        <f t="shared" si="188"/>
        <v>0</v>
      </c>
      <c r="G134" s="460">
        <f t="shared" si="189"/>
        <v>0</v>
      </c>
      <c r="H134" s="460">
        <f t="shared" si="190"/>
        <v>0</v>
      </c>
      <c r="I134" s="88" t="s">
        <v>25</v>
      </c>
      <c r="J134" s="465">
        <v>1</v>
      </c>
      <c r="K134" s="466">
        <f t="shared" ref="K134:K136" si="192">SUM(L134:N134)</f>
        <v>934</v>
      </c>
      <c r="L134" s="466"/>
      <c r="M134" s="466"/>
      <c r="N134" s="466">
        <v>934</v>
      </c>
      <c r="O134" s="467">
        <f t="shared" ref="O134:O136" si="193">SUM(P134:R134)</f>
        <v>93400</v>
      </c>
      <c r="P134" s="467">
        <f>L134*$Q$20*J134</f>
        <v>0</v>
      </c>
      <c r="Q134" s="467">
        <f>M134*$Q$20*J134</f>
        <v>0</v>
      </c>
      <c r="R134" s="467">
        <f t="shared" si="191"/>
        <v>93400</v>
      </c>
    </row>
    <row r="135" spans="1:18" x14ac:dyDescent="0.25">
      <c r="A135" s="88"/>
      <c r="B135" s="459"/>
      <c r="C135" s="468"/>
      <c r="D135" s="468"/>
      <c r="E135" s="468"/>
      <c r="F135" s="460">
        <f t="shared" si="188"/>
        <v>0</v>
      </c>
      <c r="G135" s="460">
        <f t="shared" si="189"/>
        <v>0</v>
      </c>
      <c r="H135" s="460">
        <f t="shared" si="190"/>
        <v>0</v>
      </c>
      <c r="I135" s="88" t="s">
        <v>339</v>
      </c>
      <c r="J135" s="465">
        <v>2</v>
      </c>
      <c r="K135" s="466">
        <f t="shared" si="192"/>
        <v>934</v>
      </c>
      <c r="L135" s="466"/>
      <c r="M135" s="466"/>
      <c r="N135" s="466">
        <v>934</v>
      </c>
      <c r="O135" s="467">
        <f t="shared" si="193"/>
        <v>186800</v>
      </c>
      <c r="P135" s="467">
        <f>L135*$Q$20*J135</f>
        <v>0</v>
      </c>
      <c r="Q135" s="467">
        <f>M135*$Q$20*J135</f>
        <v>0</v>
      </c>
      <c r="R135" s="467">
        <f t="shared" si="191"/>
        <v>186800</v>
      </c>
    </row>
    <row r="136" spans="1:18" x14ac:dyDescent="0.25">
      <c r="A136" s="88"/>
      <c r="B136" s="459"/>
      <c r="C136" s="468"/>
      <c r="D136" s="468"/>
      <c r="E136" s="468"/>
      <c r="F136" s="460">
        <f t="shared" si="188"/>
        <v>0</v>
      </c>
      <c r="G136" s="460">
        <f t="shared" si="189"/>
        <v>0</v>
      </c>
      <c r="H136" s="460">
        <f t="shared" si="190"/>
        <v>0</v>
      </c>
      <c r="I136" s="88" t="s">
        <v>340</v>
      </c>
      <c r="J136" s="465">
        <v>1</v>
      </c>
      <c r="K136" s="466">
        <f t="shared" si="192"/>
        <v>638</v>
      </c>
      <c r="L136" s="466"/>
      <c r="M136" s="466"/>
      <c r="N136" s="466">
        <v>638</v>
      </c>
      <c r="O136" s="467">
        <f t="shared" si="193"/>
        <v>63800</v>
      </c>
      <c r="P136" s="467">
        <f>L136*$Q$20*J136</f>
        <v>0</v>
      </c>
      <c r="Q136" s="467">
        <f>M136*$Q$20*J136</f>
        <v>0</v>
      </c>
      <c r="R136" s="467">
        <f>J136*N136*$Q$20</f>
        <v>63800</v>
      </c>
    </row>
    <row r="137" spans="1:18" ht="28.5" x14ac:dyDescent="0.25">
      <c r="A137" s="89" t="s">
        <v>367</v>
      </c>
      <c r="B137" s="470">
        <f>SUM(B138:B145)</f>
        <v>17</v>
      </c>
      <c r="C137" s="470">
        <f t="shared" ref="C137:R137" si="194">SUM(C138:C145)</f>
        <v>7367</v>
      </c>
      <c r="D137" s="470">
        <f t="shared" si="194"/>
        <v>0</v>
      </c>
      <c r="E137" s="470">
        <f t="shared" si="194"/>
        <v>7367</v>
      </c>
      <c r="F137" s="461">
        <f t="shared" si="194"/>
        <v>1426800</v>
      </c>
      <c r="G137" s="461">
        <f t="shared" si="194"/>
        <v>0</v>
      </c>
      <c r="H137" s="461">
        <f>SUM(H138:H145)</f>
        <v>1426800</v>
      </c>
      <c r="I137" s="89" t="s">
        <v>355</v>
      </c>
      <c r="J137" s="470">
        <f>SUM(J138:J145)</f>
        <v>5</v>
      </c>
      <c r="K137" s="470">
        <f>SUM(K138:K145)</f>
        <v>3628</v>
      </c>
      <c r="L137" s="470">
        <f t="shared" ref="L137:N137" si="195">SUM(L138:L145)</f>
        <v>0</v>
      </c>
      <c r="M137" s="470">
        <f t="shared" si="195"/>
        <v>0</v>
      </c>
      <c r="N137" s="470">
        <f t="shared" si="195"/>
        <v>3628</v>
      </c>
      <c r="O137" s="461">
        <f t="shared" si="194"/>
        <v>456200</v>
      </c>
      <c r="P137" s="461">
        <f t="shared" si="194"/>
        <v>0</v>
      </c>
      <c r="Q137" s="461">
        <f t="shared" si="194"/>
        <v>0</v>
      </c>
      <c r="R137" s="461">
        <f t="shared" si="194"/>
        <v>456200</v>
      </c>
    </row>
    <row r="138" spans="1:18" x14ac:dyDescent="0.25">
      <c r="A138" s="88" t="s">
        <v>21</v>
      </c>
      <c r="B138" s="459">
        <v>1</v>
      </c>
      <c r="C138" s="468">
        <f t="shared" ref="C138:C145" si="196">D138+E138</f>
        <v>2012</v>
      </c>
      <c r="D138" s="468"/>
      <c r="E138" s="468">
        <v>2012</v>
      </c>
      <c r="F138" s="460">
        <f t="shared" ref="F138:F140" si="197">G138+H138</f>
        <v>201200</v>
      </c>
      <c r="G138" s="460">
        <f>D138*$Q$20*B138</f>
        <v>0</v>
      </c>
      <c r="H138" s="460">
        <f>E138*$Q$20*B138</f>
        <v>201200</v>
      </c>
      <c r="I138" s="88" t="s">
        <v>21</v>
      </c>
      <c r="J138" s="465">
        <v>1</v>
      </c>
      <c r="K138" s="466">
        <f>SUM(L138:N138)</f>
        <v>1122</v>
      </c>
      <c r="L138" s="466"/>
      <c r="M138" s="466"/>
      <c r="N138" s="466">
        <v>1122</v>
      </c>
      <c r="O138" s="467">
        <f>SUM(P138:R138)</f>
        <v>112200</v>
      </c>
      <c r="P138" s="467">
        <f>L138*$Q$20*J138</f>
        <v>0</v>
      </c>
      <c r="Q138" s="467">
        <f>M138*$Q$20*J138</f>
        <v>0</v>
      </c>
      <c r="R138" s="467">
        <f t="shared" ref="R138:R142" si="198">J138*N138*$Q$20</f>
        <v>112200</v>
      </c>
    </row>
    <row r="139" spans="1:18" x14ac:dyDescent="0.25">
      <c r="A139" s="88" t="s">
        <v>25</v>
      </c>
      <c r="B139" s="459">
        <v>2</v>
      </c>
      <c r="C139" s="468">
        <f t="shared" si="196"/>
        <v>1122</v>
      </c>
      <c r="D139" s="468"/>
      <c r="E139" s="468">
        <v>1122</v>
      </c>
      <c r="F139" s="460">
        <f t="shared" si="197"/>
        <v>224400</v>
      </c>
      <c r="G139" s="460">
        <f>D139*$Q$20*B139</f>
        <v>0</v>
      </c>
      <c r="H139" s="460">
        <f>E139*$Q$20*B139</f>
        <v>224400</v>
      </c>
      <c r="I139" s="88" t="s">
        <v>25</v>
      </c>
      <c r="J139" s="465">
        <v>1</v>
      </c>
      <c r="K139" s="466">
        <f t="shared" ref="K139:K142" si="199">SUM(L139:N139)</f>
        <v>934</v>
      </c>
      <c r="L139" s="466"/>
      <c r="M139" s="466"/>
      <c r="N139" s="466">
        <v>934</v>
      </c>
      <c r="O139" s="467">
        <f>SUM(P139:R139)</f>
        <v>93400</v>
      </c>
      <c r="P139" s="467">
        <f>L139*$Q$20*J139</f>
        <v>0</v>
      </c>
      <c r="Q139" s="467">
        <f>M139*$Q$20*J139</f>
        <v>0</v>
      </c>
      <c r="R139" s="467">
        <f t="shared" si="198"/>
        <v>93400</v>
      </c>
    </row>
    <row r="140" spans="1:18" x14ac:dyDescent="0.25">
      <c r="A140" s="88" t="s">
        <v>339</v>
      </c>
      <c r="B140" s="459">
        <v>4</v>
      </c>
      <c r="C140" s="468">
        <f t="shared" si="196"/>
        <v>934</v>
      </c>
      <c r="D140" s="468"/>
      <c r="E140" s="468">
        <v>934</v>
      </c>
      <c r="F140" s="460">
        <f t="shared" si="197"/>
        <v>373600</v>
      </c>
      <c r="G140" s="460">
        <f>D140*$Q$20*B140</f>
        <v>0</v>
      </c>
      <c r="H140" s="460">
        <f>E140*$Q$20*B140</f>
        <v>373600</v>
      </c>
      <c r="I140" s="88" t="s">
        <v>339</v>
      </c>
      <c r="J140" s="465">
        <v>2</v>
      </c>
      <c r="K140" s="466">
        <f t="shared" si="199"/>
        <v>934</v>
      </c>
      <c r="L140" s="466"/>
      <c r="M140" s="466"/>
      <c r="N140" s="466">
        <v>934</v>
      </c>
      <c r="O140" s="467">
        <f>SUM(P140:R140)</f>
        <v>186800</v>
      </c>
      <c r="P140" s="467">
        <f>L140*$Q$20*J140</f>
        <v>0</v>
      </c>
      <c r="Q140" s="467">
        <f>M140*$Q$20*J140</f>
        <v>0</v>
      </c>
      <c r="R140" s="467">
        <f t="shared" si="198"/>
        <v>186800</v>
      </c>
    </row>
    <row r="141" spans="1:18" ht="30" hidden="1" x14ac:dyDescent="0.25">
      <c r="A141" s="88" t="s">
        <v>332</v>
      </c>
      <c r="B141" s="459">
        <v>1</v>
      </c>
      <c r="C141" s="468">
        <f t="shared" si="196"/>
        <v>934</v>
      </c>
      <c r="D141" s="468"/>
      <c r="E141" s="468">
        <v>934</v>
      </c>
      <c r="F141" s="460">
        <f t="shared" ref="F141:F145" si="200">G141+H141</f>
        <v>93400</v>
      </c>
      <c r="G141" s="460">
        <f t="shared" ref="G141:G145" si="201">D141*$Q$20*B141</f>
        <v>0</v>
      </c>
      <c r="H141" s="460">
        <f t="shared" ref="H141:H145" si="202">E141*$Q$20*B141</f>
        <v>93400</v>
      </c>
      <c r="I141" s="88"/>
      <c r="J141" s="465"/>
      <c r="K141" s="466">
        <f t="shared" si="199"/>
        <v>0</v>
      </c>
      <c r="L141" s="466"/>
      <c r="M141" s="466"/>
      <c r="N141" s="466"/>
      <c r="O141" s="467">
        <f t="shared" ref="O141" si="203">SUM(P141:R141)</f>
        <v>0</v>
      </c>
      <c r="P141" s="467">
        <f t="shared" ref="P141:P144" si="204">L141*$Q$20*J141</f>
        <v>0</v>
      </c>
      <c r="Q141" s="467">
        <f t="shared" ref="Q141:Q144" si="205">M141*$Q$20*J141</f>
        <v>0</v>
      </c>
      <c r="R141" s="467">
        <f t="shared" si="198"/>
        <v>0</v>
      </c>
    </row>
    <row r="142" spans="1:18" x14ac:dyDescent="0.25">
      <c r="A142" s="88" t="s">
        <v>329</v>
      </c>
      <c r="B142" s="459">
        <v>3</v>
      </c>
      <c r="C142" s="468">
        <f t="shared" si="196"/>
        <v>638</v>
      </c>
      <c r="D142" s="468"/>
      <c r="E142" s="468">
        <v>638</v>
      </c>
      <c r="F142" s="460">
        <f t="shared" si="200"/>
        <v>191400</v>
      </c>
      <c r="G142" s="460">
        <f t="shared" si="201"/>
        <v>0</v>
      </c>
      <c r="H142" s="460">
        <f t="shared" si="202"/>
        <v>191400</v>
      </c>
      <c r="I142" s="88" t="s">
        <v>329</v>
      </c>
      <c r="J142" s="465">
        <v>1</v>
      </c>
      <c r="K142" s="466">
        <f t="shared" si="199"/>
        <v>638</v>
      </c>
      <c r="L142" s="466"/>
      <c r="M142" s="466"/>
      <c r="N142" s="466">
        <v>638</v>
      </c>
      <c r="O142" s="467">
        <f>SUM(P142:R142)</f>
        <v>63800</v>
      </c>
      <c r="P142" s="467">
        <f t="shared" si="204"/>
        <v>0</v>
      </c>
      <c r="Q142" s="467">
        <f t="shared" si="205"/>
        <v>0</v>
      </c>
      <c r="R142" s="467">
        <f t="shared" si="198"/>
        <v>63800</v>
      </c>
    </row>
    <row r="143" spans="1:18" ht="30" hidden="1" x14ac:dyDescent="0.25">
      <c r="A143" s="88" t="s">
        <v>333</v>
      </c>
      <c r="B143" s="459">
        <v>1</v>
      </c>
      <c r="C143" s="468">
        <f t="shared" si="196"/>
        <v>638</v>
      </c>
      <c r="D143" s="468"/>
      <c r="E143" s="468">
        <v>638</v>
      </c>
      <c r="F143" s="460">
        <f t="shared" si="200"/>
        <v>63800</v>
      </c>
      <c r="G143" s="460">
        <f t="shared" si="201"/>
        <v>0</v>
      </c>
      <c r="H143" s="460">
        <f t="shared" si="202"/>
        <v>63800</v>
      </c>
      <c r="I143" s="88"/>
      <c r="J143" s="465"/>
      <c r="K143" s="466">
        <f t="shared" ref="K143:K144" si="206">L143+M143</f>
        <v>0</v>
      </c>
      <c r="L143" s="466"/>
      <c r="M143" s="466"/>
      <c r="N143" s="466"/>
      <c r="O143" s="467">
        <f t="shared" ref="O143:O145" si="207">SUM(P143:Q143)</f>
        <v>0</v>
      </c>
      <c r="P143" s="467">
        <f t="shared" si="204"/>
        <v>0</v>
      </c>
      <c r="Q143" s="467">
        <f t="shared" si="205"/>
        <v>0</v>
      </c>
      <c r="R143" s="467"/>
    </row>
    <row r="144" spans="1:18" hidden="1" x14ac:dyDescent="0.25">
      <c r="A144" s="88" t="s">
        <v>330</v>
      </c>
      <c r="B144" s="459">
        <v>3</v>
      </c>
      <c r="C144" s="468">
        <f t="shared" si="196"/>
        <v>612</v>
      </c>
      <c r="D144" s="468"/>
      <c r="E144" s="468">
        <v>612</v>
      </c>
      <c r="F144" s="460">
        <f t="shared" si="200"/>
        <v>183600</v>
      </c>
      <c r="G144" s="460">
        <f t="shared" si="201"/>
        <v>0</v>
      </c>
      <c r="H144" s="460">
        <f t="shared" si="202"/>
        <v>183600</v>
      </c>
      <c r="I144" s="88"/>
      <c r="J144" s="465"/>
      <c r="K144" s="466">
        <f t="shared" si="206"/>
        <v>0</v>
      </c>
      <c r="L144" s="466"/>
      <c r="M144" s="466"/>
      <c r="N144" s="466"/>
      <c r="O144" s="467">
        <f t="shared" si="207"/>
        <v>0</v>
      </c>
      <c r="P144" s="467">
        <f t="shared" si="204"/>
        <v>0</v>
      </c>
      <c r="Q144" s="467">
        <f t="shared" si="205"/>
        <v>0</v>
      </c>
      <c r="R144" s="467"/>
    </row>
    <row r="145" spans="1:18" hidden="1" x14ac:dyDescent="0.25">
      <c r="A145" s="88" t="s">
        <v>331</v>
      </c>
      <c r="B145" s="459">
        <v>2</v>
      </c>
      <c r="C145" s="468">
        <f t="shared" si="196"/>
        <v>477</v>
      </c>
      <c r="D145" s="468"/>
      <c r="E145" s="468">
        <v>477</v>
      </c>
      <c r="F145" s="460">
        <f t="shared" si="200"/>
        <v>95400</v>
      </c>
      <c r="G145" s="460">
        <f t="shared" si="201"/>
        <v>0</v>
      </c>
      <c r="H145" s="460">
        <f t="shared" si="202"/>
        <v>95400</v>
      </c>
      <c r="I145" s="88"/>
      <c r="J145" s="465"/>
      <c r="K145" s="466"/>
      <c r="L145" s="466"/>
      <c r="M145" s="466"/>
      <c r="N145" s="466"/>
      <c r="O145" s="467">
        <f t="shared" si="207"/>
        <v>0</v>
      </c>
      <c r="P145" s="467">
        <f>L145*$Q$20*J145</f>
        <v>0</v>
      </c>
      <c r="Q145" s="467">
        <f>M145*$Q$20*J145</f>
        <v>0</v>
      </c>
      <c r="R145" s="467"/>
    </row>
    <row r="146" spans="1:18" ht="28.5" x14ac:dyDescent="0.25">
      <c r="A146" s="89"/>
      <c r="B146" s="470">
        <f t="shared" ref="B146:H146" si="208">SUM(B147:B150)</f>
        <v>0</v>
      </c>
      <c r="C146" s="470">
        <f t="shared" si="208"/>
        <v>0</v>
      </c>
      <c r="D146" s="470">
        <f t="shared" si="208"/>
        <v>0</v>
      </c>
      <c r="E146" s="470">
        <f t="shared" si="208"/>
        <v>0</v>
      </c>
      <c r="F146" s="461">
        <f t="shared" si="208"/>
        <v>0</v>
      </c>
      <c r="G146" s="461">
        <f t="shared" si="208"/>
        <v>0</v>
      </c>
      <c r="H146" s="461">
        <f t="shared" si="208"/>
        <v>0</v>
      </c>
      <c r="I146" s="89" t="s">
        <v>357</v>
      </c>
      <c r="J146" s="470">
        <f t="shared" ref="J146:N146" si="209">SUM(J147:J150)</f>
        <v>5</v>
      </c>
      <c r="K146" s="470">
        <f t="shared" si="209"/>
        <v>3628</v>
      </c>
      <c r="L146" s="470">
        <f t="shared" si="209"/>
        <v>0</v>
      </c>
      <c r="M146" s="470">
        <f t="shared" si="209"/>
        <v>0</v>
      </c>
      <c r="N146" s="470">
        <f t="shared" si="209"/>
        <v>3628</v>
      </c>
      <c r="O146" s="461">
        <f>SUM(O147:O150)</f>
        <v>456200</v>
      </c>
      <c r="P146" s="461">
        <f t="shared" ref="P146:R146" si="210">SUM(P147:P150)</f>
        <v>0</v>
      </c>
      <c r="Q146" s="461">
        <f t="shared" si="210"/>
        <v>0</v>
      </c>
      <c r="R146" s="461">
        <f t="shared" si="210"/>
        <v>456200</v>
      </c>
    </row>
    <row r="147" spans="1:18" x14ac:dyDescent="0.25">
      <c r="A147" s="88"/>
      <c r="B147" s="459"/>
      <c r="C147" s="468"/>
      <c r="D147" s="468"/>
      <c r="E147" s="468"/>
      <c r="F147" s="460">
        <f t="shared" ref="F147:F150" si="211">G147+H147</f>
        <v>0</v>
      </c>
      <c r="G147" s="460">
        <f t="shared" ref="G147:G150" si="212">D147*$Q$20*B147</f>
        <v>0</v>
      </c>
      <c r="H147" s="460">
        <f t="shared" ref="H147:H150" si="213">E147*$Q$20*B147</f>
        <v>0</v>
      </c>
      <c r="I147" s="88" t="s">
        <v>21</v>
      </c>
      <c r="J147" s="465">
        <v>1</v>
      </c>
      <c r="K147" s="466">
        <f>SUM(L147:N147)</f>
        <v>1122</v>
      </c>
      <c r="L147" s="466"/>
      <c r="M147" s="466"/>
      <c r="N147" s="466">
        <v>1122</v>
      </c>
      <c r="O147" s="467">
        <f>SUM(P147:R147)</f>
        <v>112200</v>
      </c>
      <c r="P147" s="467">
        <f>L147*$Q$20*J147</f>
        <v>0</v>
      </c>
      <c r="Q147" s="467"/>
      <c r="R147" s="467">
        <f t="shared" ref="R147:R150" si="214">J147*N147*$Q$20</f>
        <v>112200</v>
      </c>
    </row>
    <row r="148" spans="1:18" x14ac:dyDescent="0.25">
      <c r="A148" s="88"/>
      <c r="B148" s="459"/>
      <c r="C148" s="468"/>
      <c r="D148" s="468"/>
      <c r="E148" s="468"/>
      <c r="F148" s="460">
        <f t="shared" si="211"/>
        <v>0</v>
      </c>
      <c r="G148" s="460">
        <f t="shared" si="212"/>
        <v>0</v>
      </c>
      <c r="H148" s="460">
        <f t="shared" si="213"/>
        <v>0</v>
      </c>
      <c r="I148" s="88" t="s">
        <v>25</v>
      </c>
      <c r="J148" s="465">
        <v>1</v>
      </c>
      <c r="K148" s="466">
        <f t="shared" ref="K148:K150" si="215">SUM(L148:N148)</f>
        <v>934</v>
      </c>
      <c r="L148" s="466"/>
      <c r="M148" s="466"/>
      <c r="N148" s="466">
        <v>934</v>
      </c>
      <c r="O148" s="467">
        <f>SUM(P148:R148)</f>
        <v>93400</v>
      </c>
      <c r="P148" s="467">
        <f>L148*$Q$20*J148</f>
        <v>0</v>
      </c>
      <c r="Q148" s="467"/>
      <c r="R148" s="467">
        <f t="shared" si="214"/>
        <v>93400</v>
      </c>
    </row>
    <row r="149" spans="1:18" x14ac:dyDescent="0.25">
      <c r="A149" s="88"/>
      <c r="B149" s="459"/>
      <c r="C149" s="468"/>
      <c r="D149" s="468"/>
      <c r="E149" s="468"/>
      <c r="F149" s="460">
        <f t="shared" si="211"/>
        <v>0</v>
      </c>
      <c r="G149" s="460">
        <f t="shared" si="212"/>
        <v>0</v>
      </c>
      <c r="H149" s="460">
        <f t="shared" si="213"/>
        <v>0</v>
      </c>
      <c r="I149" s="88" t="s">
        <v>339</v>
      </c>
      <c r="J149" s="465">
        <v>2</v>
      </c>
      <c r="K149" s="466">
        <f t="shared" si="215"/>
        <v>934</v>
      </c>
      <c r="L149" s="466"/>
      <c r="M149" s="466"/>
      <c r="N149" s="466">
        <v>934</v>
      </c>
      <c r="O149" s="467">
        <f t="shared" ref="O149:O150" si="216">SUM(P149:R149)</f>
        <v>186800</v>
      </c>
      <c r="P149" s="467">
        <f>L149*$Q$20*J149</f>
        <v>0</v>
      </c>
      <c r="Q149" s="467"/>
      <c r="R149" s="467">
        <f t="shared" si="214"/>
        <v>186800</v>
      </c>
    </row>
    <row r="150" spans="1:18" x14ac:dyDescent="0.25">
      <c r="A150" s="88"/>
      <c r="B150" s="459"/>
      <c r="C150" s="468"/>
      <c r="D150" s="468"/>
      <c r="E150" s="468"/>
      <c r="F150" s="460">
        <f t="shared" si="211"/>
        <v>0</v>
      </c>
      <c r="G150" s="460">
        <f t="shared" si="212"/>
        <v>0</v>
      </c>
      <c r="H150" s="460">
        <f t="shared" si="213"/>
        <v>0</v>
      </c>
      <c r="I150" s="88" t="s">
        <v>329</v>
      </c>
      <c r="J150" s="465">
        <v>1</v>
      </c>
      <c r="K150" s="466">
        <f t="shared" si="215"/>
        <v>638</v>
      </c>
      <c r="L150" s="466"/>
      <c r="M150" s="466"/>
      <c r="N150" s="466">
        <v>638</v>
      </c>
      <c r="O150" s="467">
        <f t="shared" si="216"/>
        <v>63800</v>
      </c>
      <c r="P150" s="467">
        <f>L150*$Q$20*J150</f>
        <v>0</v>
      </c>
      <c r="Q150" s="467"/>
      <c r="R150" s="467">
        <f t="shared" si="214"/>
        <v>63800</v>
      </c>
    </row>
    <row r="151" spans="1:18" ht="42.75" x14ac:dyDescent="0.25">
      <c r="A151" s="89" t="s">
        <v>368</v>
      </c>
      <c r="B151" s="470">
        <f t="shared" ref="B151:H151" si="217">SUM(B152:B156)</f>
        <v>6</v>
      </c>
      <c r="C151" s="470">
        <f t="shared" si="217"/>
        <v>5320</v>
      </c>
      <c r="D151" s="470">
        <f t="shared" si="217"/>
        <v>0</v>
      </c>
      <c r="E151" s="470">
        <f t="shared" si="217"/>
        <v>5320</v>
      </c>
      <c r="F151" s="461">
        <f t="shared" si="217"/>
        <v>625400</v>
      </c>
      <c r="G151" s="461">
        <f t="shared" si="217"/>
        <v>0</v>
      </c>
      <c r="H151" s="461">
        <f t="shared" si="217"/>
        <v>625400</v>
      </c>
      <c r="I151" s="89" t="s">
        <v>358</v>
      </c>
      <c r="J151" s="470">
        <f>SUM(J152:J156)</f>
        <v>8</v>
      </c>
      <c r="K151" s="470">
        <f>SUM(K152:K156)</f>
        <v>7691.5</v>
      </c>
      <c r="L151" s="470">
        <f t="shared" ref="L151:N151" si="218">SUM(L152:L156)</f>
        <v>0</v>
      </c>
      <c r="M151" s="470">
        <f t="shared" si="218"/>
        <v>0</v>
      </c>
      <c r="N151" s="470">
        <f t="shared" si="218"/>
        <v>7691.5</v>
      </c>
      <c r="O151" s="461">
        <f>SUM(O152:O156)</f>
        <v>1214550</v>
      </c>
      <c r="P151" s="461">
        <f t="shared" ref="P151:R151" si="219">SUM(P152:P156)</f>
        <v>0</v>
      </c>
      <c r="Q151" s="461">
        <f t="shared" si="219"/>
        <v>0</v>
      </c>
      <c r="R151" s="461">
        <f t="shared" si="219"/>
        <v>1214550</v>
      </c>
    </row>
    <row r="152" spans="1:18" x14ac:dyDescent="0.25">
      <c r="A152" s="88" t="s">
        <v>21</v>
      </c>
      <c r="B152" s="459">
        <v>1</v>
      </c>
      <c r="C152" s="468">
        <f t="shared" ref="C152:C156" si="220">D152+E152</f>
        <v>2013</v>
      </c>
      <c r="D152" s="468"/>
      <c r="E152" s="468">
        <v>2013</v>
      </c>
      <c r="F152" s="460">
        <f t="shared" ref="F152:F156" si="221">G152+H152</f>
        <v>201300</v>
      </c>
      <c r="G152" s="460">
        <f t="shared" ref="G152:G156" si="222">D152*$Q$20*B152</f>
        <v>0</v>
      </c>
      <c r="H152" s="460">
        <f t="shared" ref="H152:H156" si="223">E152*$Q$20*B152</f>
        <v>201300</v>
      </c>
      <c r="I152" s="430" t="s">
        <v>21</v>
      </c>
      <c r="J152" s="465">
        <v>1</v>
      </c>
      <c r="K152" s="466">
        <f>L152+M152+N152</f>
        <v>2013</v>
      </c>
      <c r="L152" s="466"/>
      <c r="M152" s="466"/>
      <c r="N152" s="466">
        <v>2013</v>
      </c>
      <c r="O152" s="467">
        <f>SUM(P152:R152)</f>
        <v>201300</v>
      </c>
      <c r="P152" s="467">
        <f t="shared" ref="P152:P156" si="224">L152*$Q$20*J152</f>
        <v>0</v>
      </c>
      <c r="Q152" s="467">
        <f>M152*$Q$20*J152</f>
        <v>0</v>
      </c>
      <c r="R152" s="467">
        <f>N152*$Q$20*J152</f>
        <v>201300</v>
      </c>
    </row>
    <row r="153" spans="1:18" x14ac:dyDescent="0.25">
      <c r="A153" s="88" t="s">
        <v>25</v>
      </c>
      <c r="B153" s="459">
        <v>1</v>
      </c>
      <c r="C153" s="468">
        <f t="shared" si="220"/>
        <v>1122</v>
      </c>
      <c r="D153" s="468"/>
      <c r="E153" s="468">
        <v>1122</v>
      </c>
      <c r="F153" s="460">
        <f t="shared" si="221"/>
        <v>112200</v>
      </c>
      <c r="G153" s="460">
        <f t="shared" si="222"/>
        <v>0</v>
      </c>
      <c r="H153" s="460">
        <f t="shared" si="223"/>
        <v>112200</v>
      </c>
      <c r="I153" s="430" t="s">
        <v>139</v>
      </c>
      <c r="J153" s="465">
        <v>1</v>
      </c>
      <c r="K153" s="466">
        <f t="shared" ref="K153:K156" si="225">L153+M153+N153</f>
        <v>1561.5</v>
      </c>
      <c r="L153" s="466"/>
      <c r="M153" s="466"/>
      <c r="N153" s="466">
        <f>1560+1.5</f>
        <v>1561.5</v>
      </c>
      <c r="O153" s="467">
        <f t="shared" ref="O153:O156" si="226">SUM(P153:R153)</f>
        <v>156150</v>
      </c>
      <c r="P153" s="467">
        <f t="shared" si="224"/>
        <v>0</v>
      </c>
      <c r="Q153" s="467">
        <f t="shared" ref="Q153:Q156" si="227">M153*$Q$20*J153</f>
        <v>0</v>
      </c>
      <c r="R153" s="467">
        <f>N153*$Q$20*J153</f>
        <v>156150</v>
      </c>
    </row>
    <row r="154" spans="1:18" x14ac:dyDescent="0.25">
      <c r="A154" s="88" t="s">
        <v>328</v>
      </c>
      <c r="B154" s="459">
        <v>2</v>
      </c>
      <c r="C154" s="468">
        <f t="shared" si="220"/>
        <v>934</v>
      </c>
      <c r="D154" s="468"/>
      <c r="E154" s="468">
        <v>934</v>
      </c>
      <c r="F154" s="460">
        <f t="shared" si="221"/>
        <v>186800</v>
      </c>
      <c r="G154" s="460">
        <f t="shared" si="222"/>
        <v>0</v>
      </c>
      <c r="H154" s="460">
        <f t="shared" si="223"/>
        <v>186800</v>
      </c>
      <c r="I154" s="430" t="s">
        <v>28</v>
      </c>
      <c r="J154" s="465">
        <v>1</v>
      </c>
      <c r="K154" s="466">
        <f t="shared" si="225"/>
        <v>1111</v>
      </c>
      <c r="L154" s="466"/>
      <c r="M154" s="466"/>
      <c r="N154" s="466">
        <v>1111</v>
      </c>
      <c r="O154" s="467">
        <f t="shared" si="226"/>
        <v>111100</v>
      </c>
      <c r="P154" s="467">
        <f t="shared" si="224"/>
        <v>0</v>
      </c>
      <c r="Q154" s="467">
        <f t="shared" si="227"/>
        <v>0</v>
      </c>
      <c r="R154" s="467">
        <f t="shared" ref="R154:R156" si="228">N154*$Q$20*J154</f>
        <v>111100</v>
      </c>
    </row>
    <row r="155" spans="1:18" x14ac:dyDescent="0.25">
      <c r="A155" s="88" t="s">
        <v>329</v>
      </c>
      <c r="B155" s="459">
        <v>1</v>
      </c>
      <c r="C155" s="468">
        <f t="shared" si="220"/>
        <v>638</v>
      </c>
      <c r="D155" s="468"/>
      <c r="E155" s="468">
        <v>638</v>
      </c>
      <c r="F155" s="460">
        <f t="shared" si="221"/>
        <v>63800</v>
      </c>
      <c r="G155" s="460">
        <f t="shared" si="222"/>
        <v>0</v>
      </c>
      <c r="H155" s="460">
        <f t="shared" si="223"/>
        <v>63800</v>
      </c>
      <c r="I155" s="430" t="s">
        <v>374</v>
      </c>
      <c r="J155" s="465">
        <v>2</v>
      </c>
      <c r="K155" s="466">
        <f t="shared" si="225"/>
        <v>1558</v>
      </c>
      <c r="L155" s="466"/>
      <c r="M155" s="466"/>
      <c r="N155" s="466">
        <v>1558</v>
      </c>
      <c r="O155" s="467">
        <f t="shared" si="226"/>
        <v>311600</v>
      </c>
      <c r="P155" s="467">
        <f t="shared" si="224"/>
        <v>0</v>
      </c>
      <c r="Q155" s="467">
        <f t="shared" si="227"/>
        <v>0</v>
      </c>
      <c r="R155" s="467">
        <f t="shared" si="228"/>
        <v>311600</v>
      </c>
    </row>
    <row r="156" spans="1:18" x14ac:dyDescent="0.25">
      <c r="A156" s="88" t="s">
        <v>330</v>
      </c>
      <c r="B156" s="459">
        <v>1</v>
      </c>
      <c r="C156" s="468">
        <f t="shared" si="220"/>
        <v>613</v>
      </c>
      <c r="D156" s="468"/>
      <c r="E156" s="468">
        <v>613</v>
      </c>
      <c r="F156" s="460">
        <f t="shared" si="221"/>
        <v>61300</v>
      </c>
      <c r="G156" s="460">
        <f t="shared" si="222"/>
        <v>0</v>
      </c>
      <c r="H156" s="460">
        <f t="shared" si="223"/>
        <v>61300</v>
      </c>
      <c r="I156" s="430" t="s">
        <v>112</v>
      </c>
      <c r="J156" s="465">
        <v>3</v>
      </c>
      <c r="K156" s="466">
        <f t="shared" si="225"/>
        <v>1448</v>
      </c>
      <c r="L156" s="466"/>
      <c r="M156" s="466"/>
      <c r="N156" s="466">
        <v>1448</v>
      </c>
      <c r="O156" s="467">
        <f t="shared" si="226"/>
        <v>434400</v>
      </c>
      <c r="P156" s="467">
        <f t="shared" si="224"/>
        <v>0</v>
      </c>
      <c r="Q156" s="467">
        <f t="shared" si="227"/>
        <v>0</v>
      </c>
      <c r="R156" s="467">
        <f t="shared" si="228"/>
        <v>434400</v>
      </c>
    </row>
    <row r="157" spans="1:18" x14ac:dyDescent="0.25">
      <c r="A157" s="11" t="s">
        <v>16</v>
      </c>
      <c r="B157" s="475">
        <f t="shared" ref="B157:H157" si="229">B151+B146+B137+B132+B130+B120+B115+B109+B104+B101+B95+B87+B79+B73+B66+B56+B51+B46+B40+B37+B34+B31+B24</f>
        <v>149</v>
      </c>
      <c r="C157" s="475">
        <f t="shared" si="229"/>
        <v>58282</v>
      </c>
      <c r="D157" s="475">
        <f t="shared" si="229"/>
        <v>44724</v>
      </c>
      <c r="E157" s="475">
        <f t="shared" si="229"/>
        <v>13558</v>
      </c>
      <c r="F157" s="476">
        <f t="shared" si="229"/>
        <v>8751300</v>
      </c>
      <c r="G157" s="476">
        <f t="shared" si="229"/>
        <v>6572100</v>
      </c>
      <c r="H157" s="476">
        <f t="shared" si="229"/>
        <v>2179200</v>
      </c>
      <c r="I157" s="474"/>
      <c r="J157" s="475">
        <f t="shared" ref="J157:O157" si="230">J151+J146+J137+J132+J130+J120+J115+J109+J104+J101+J95+J87+J79+J73+J66+J56+J51+J46+J40+J37+J34+J31+J24</f>
        <v>151</v>
      </c>
      <c r="K157" s="475">
        <f t="shared" si="230"/>
        <v>66554.5</v>
      </c>
      <c r="L157" s="475">
        <f t="shared" si="230"/>
        <v>44245</v>
      </c>
      <c r="M157" s="475">
        <f t="shared" si="230"/>
        <v>871</v>
      </c>
      <c r="N157" s="475">
        <f t="shared" si="230"/>
        <v>21438.5</v>
      </c>
      <c r="O157" s="476">
        <f t="shared" si="230"/>
        <v>9581050</v>
      </c>
      <c r="P157" s="476">
        <f t="shared" ref="P157:Q157" si="231">P151+P146+P137+P132+P130+P120+P115+P109+P104+P101+P95+P87+P79+P73+P66+P56+P51+P46+P40+P37+P34+P31+P24</f>
        <v>6584600</v>
      </c>
      <c r="Q157" s="476">
        <f t="shared" si="231"/>
        <v>127000</v>
      </c>
      <c r="R157" s="476">
        <f>R151+R146+R137+R132+R130+R120+R115+R109+R104+R101+R95+R87+R79+R73+R66+R56+R51+R46+R40+R37+R34+R31+R24</f>
        <v>2869450</v>
      </c>
    </row>
    <row r="159" spans="1:18" x14ac:dyDescent="0.25">
      <c r="O159" s="345"/>
    </row>
    <row r="160" spans="1:18" x14ac:dyDescent="0.25">
      <c r="O160" s="345"/>
    </row>
  </sheetData>
  <mergeCells count="9">
    <mergeCell ref="A21:A22"/>
    <mergeCell ref="J21:Q21"/>
    <mergeCell ref="J22:J23"/>
    <mergeCell ref="B21:H21"/>
    <mergeCell ref="B22:B23"/>
    <mergeCell ref="C22:E22"/>
    <mergeCell ref="F22:H22"/>
    <mergeCell ref="K22:N22"/>
    <mergeCell ref="O22:R22"/>
  </mergeCells>
  <pageMargins left="0.25" right="0.25" top="0.75" bottom="0.75" header="0.3" footer="0.3"/>
  <pageSetup paperSize="9" scale="6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I221"/>
  <sheetViews>
    <sheetView topLeftCell="F1" zoomScale="87" zoomScaleNormal="87" workbookViewId="0">
      <pane ySplit="3" topLeftCell="A151" activePane="bottomLeft" state="frozen"/>
      <selection activeCell="B1" sqref="B1"/>
      <selection pane="bottomLeft" activeCell="AH154" sqref="AH154"/>
    </sheetView>
  </sheetViews>
  <sheetFormatPr defaultColWidth="9.140625" defaultRowHeight="11.25" x14ac:dyDescent="0.25"/>
  <cols>
    <col min="1" max="1" width="4.7109375" style="183" hidden="1" customWidth="1"/>
    <col min="2" max="2" width="43.5703125" style="397" customWidth="1"/>
    <col min="3" max="3" width="21.28515625" style="183" customWidth="1"/>
    <col min="4" max="4" width="21.28515625" style="184" customWidth="1"/>
    <col min="5" max="5" width="15.5703125" style="183" customWidth="1"/>
    <col min="6" max="6" width="16.140625" style="183" customWidth="1"/>
    <col min="7" max="7" width="12.5703125" style="185" customWidth="1"/>
    <col min="8" max="8" width="12" style="183" customWidth="1"/>
    <col min="9" max="9" width="7.42578125" style="185" customWidth="1"/>
    <col min="10" max="10" width="13.140625" style="183" customWidth="1"/>
    <col min="11" max="11" width="8.7109375" style="185" customWidth="1"/>
    <col min="12" max="12" width="15.85546875" style="183" customWidth="1"/>
    <col min="13" max="13" width="8.42578125" style="185" customWidth="1"/>
    <col min="14" max="14" width="15" style="183" customWidth="1"/>
    <col min="15" max="15" width="8.28515625" style="185" customWidth="1"/>
    <col min="16" max="16" width="14" style="183" customWidth="1"/>
    <col min="17" max="17" width="8" style="185" customWidth="1"/>
    <col min="18" max="18" width="12.5703125" style="183" customWidth="1"/>
    <col min="19" max="19" width="10.140625" style="185" customWidth="1"/>
    <col min="20" max="20" width="15.28515625" style="183" customWidth="1"/>
    <col min="21" max="21" width="15.7109375" style="183" customWidth="1"/>
    <col min="22" max="29" width="15.7109375" style="183" hidden="1" customWidth="1"/>
    <col min="30" max="30" width="9.140625" style="183" hidden="1" customWidth="1"/>
    <col min="31" max="31" width="14.7109375" style="183" hidden="1" customWidth="1"/>
    <col min="32" max="32" width="12.7109375" style="183" hidden="1" customWidth="1"/>
    <col min="33" max="33" width="13.140625" style="403" bestFit="1" customWidth="1"/>
    <col min="34" max="34" width="13.28515625" style="183" bestFit="1" customWidth="1"/>
    <col min="35" max="16384" width="9.140625" style="183"/>
  </cols>
  <sheetData>
    <row r="1" spans="1:33" s="123" customFormat="1" ht="12" thickBot="1" x14ac:dyDescent="0.3">
      <c r="A1" s="119" t="s">
        <v>5</v>
      </c>
      <c r="B1" s="539" t="s">
        <v>13</v>
      </c>
      <c r="C1" s="120"/>
      <c r="D1" s="121" t="s">
        <v>37</v>
      </c>
      <c r="E1" s="541" t="s">
        <v>8</v>
      </c>
      <c r="F1" s="543" t="s">
        <v>9</v>
      </c>
      <c r="G1" s="545"/>
      <c r="H1" s="545"/>
      <c r="I1" s="545"/>
      <c r="J1" s="545"/>
      <c r="K1" s="545"/>
      <c r="L1" s="545"/>
      <c r="M1" s="545"/>
      <c r="N1" s="545"/>
      <c r="O1" s="545"/>
      <c r="P1" s="545"/>
      <c r="Q1" s="545"/>
      <c r="R1" s="545"/>
      <c r="S1" s="545"/>
      <c r="T1" s="545"/>
      <c r="U1" s="546"/>
      <c r="V1" s="122"/>
      <c r="W1" s="122"/>
      <c r="X1" s="122"/>
      <c r="Y1" s="122"/>
      <c r="Z1" s="122"/>
      <c r="AA1" s="122"/>
      <c r="AB1" s="122"/>
      <c r="AC1" s="122"/>
      <c r="AG1" s="398"/>
    </row>
    <row r="2" spans="1:33" s="123" customFormat="1" ht="41.25" thickBot="1" x14ac:dyDescent="0.3">
      <c r="A2" s="124"/>
      <c r="B2" s="540"/>
      <c r="C2" s="125"/>
      <c r="D2" s="126" t="s">
        <v>38</v>
      </c>
      <c r="E2" s="542"/>
      <c r="F2" s="544"/>
      <c r="G2" s="127" t="s">
        <v>39</v>
      </c>
      <c r="H2" s="128">
        <v>0.05</v>
      </c>
      <c r="I2" s="127" t="s">
        <v>39</v>
      </c>
      <c r="J2" s="128">
        <v>0.1</v>
      </c>
      <c r="K2" s="127" t="s">
        <v>39</v>
      </c>
      <c r="L2" s="128">
        <v>0.15</v>
      </c>
      <c r="M2" s="127" t="s">
        <v>39</v>
      </c>
      <c r="N2" s="128">
        <v>0.2</v>
      </c>
      <c r="O2" s="127" t="s">
        <v>39</v>
      </c>
      <c r="P2" s="129">
        <v>0.3</v>
      </c>
      <c r="Q2" s="127" t="s">
        <v>39</v>
      </c>
      <c r="R2" s="129">
        <v>0.4</v>
      </c>
      <c r="S2" s="127" t="s">
        <v>39</v>
      </c>
      <c r="T2" s="129">
        <v>0.5</v>
      </c>
      <c r="U2" s="130" t="s">
        <v>18</v>
      </c>
      <c r="V2" s="131"/>
      <c r="W2" s="131"/>
      <c r="X2" s="131"/>
      <c r="Y2" s="131"/>
      <c r="Z2" s="131"/>
      <c r="AA2" s="131"/>
      <c r="AB2" s="131"/>
      <c r="AC2" s="131"/>
      <c r="AG2" s="398"/>
    </row>
    <row r="3" spans="1:33" s="123" customFormat="1" ht="13.5" thickBot="1" x14ac:dyDescent="0.3">
      <c r="A3" s="132">
        <v>1</v>
      </c>
      <c r="B3" s="392">
        <v>2</v>
      </c>
      <c r="C3" s="133"/>
      <c r="D3" s="133">
        <v>3</v>
      </c>
      <c r="E3" s="2">
        <v>4</v>
      </c>
      <c r="F3" s="2">
        <v>5</v>
      </c>
      <c r="G3" s="1"/>
      <c r="H3" s="3"/>
      <c r="I3" s="134"/>
      <c r="J3" s="3"/>
      <c r="K3" s="134"/>
      <c r="L3" s="3"/>
      <c r="M3" s="134"/>
      <c r="N3" s="3"/>
      <c r="O3" s="134"/>
      <c r="P3" s="3"/>
      <c r="Q3" s="134"/>
      <c r="R3" s="3"/>
      <c r="S3" s="134"/>
      <c r="T3" s="3"/>
      <c r="U3" s="4"/>
      <c r="V3" s="135"/>
      <c r="W3" s="135"/>
      <c r="X3" s="135"/>
      <c r="Y3" s="135"/>
      <c r="Z3" s="135"/>
      <c r="AA3" s="135"/>
      <c r="AB3" s="135"/>
      <c r="AC3" s="135"/>
      <c r="AG3" s="398"/>
    </row>
    <row r="4" spans="1:33" s="142" customFormat="1" ht="18" customHeight="1" x14ac:dyDescent="0.25">
      <c r="A4" s="136"/>
      <c r="B4" s="364" t="s">
        <v>14</v>
      </c>
      <c r="C4" s="137"/>
      <c r="D4" s="138"/>
      <c r="E4" s="5"/>
      <c r="F4" s="5"/>
      <c r="G4" s="139"/>
      <c r="H4" s="5"/>
      <c r="I4" s="139"/>
      <c r="J4" s="5"/>
      <c r="K4" s="139"/>
      <c r="L4" s="5"/>
      <c r="M4" s="139"/>
      <c r="N4" s="5"/>
      <c r="O4" s="139"/>
      <c r="P4" s="5"/>
      <c r="Q4" s="139"/>
      <c r="R4" s="5"/>
      <c r="S4" s="139"/>
      <c r="T4" s="5"/>
      <c r="U4" s="140"/>
      <c r="V4" s="141"/>
      <c r="W4" s="141"/>
      <c r="X4" s="141"/>
      <c r="Y4" s="141"/>
      <c r="Z4" s="141"/>
      <c r="AA4" s="141"/>
      <c r="AB4" s="141"/>
      <c r="AC4" s="141"/>
      <c r="AG4" s="399"/>
    </row>
    <row r="5" spans="1:33" s="241" customFormat="1" ht="14.25" x14ac:dyDescent="0.25">
      <c r="A5" s="234"/>
      <c r="B5" s="365" t="s">
        <v>15</v>
      </c>
      <c r="C5" s="306" t="s">
        <v>277</v>
      </c>
      <c r="D5" s="236">
        <v>1</v>
      </c>
      <c r="E5" s="237">
        <f>штатное!D28</f>
        <v>0</v>
      </c>
      <c r="F5" s="237">
        <f>D5*E5</f>
        <v>0</v>
      </c>
      <c r="G5" s="237">
        <v>8</v>
      </c>
      <c r="H5" s="237">
        <f>$F5*G5*H$2</f>
        <v>0</v>
      </c>
      <c r="I5" s="237"/>
      <c r="J5" s="237">
        <f>$F5*I5*J$2</f>
        <v>0</v>
      </c>
      <c r="K5" s="237"/>
      <c r="L5" s="237">
        <f>$F5*K5*L$2</f>
        <v>0</v>
      </c>
      <c r="M5" s="237"/>
      <c r="N5" s="237">
        <f>$F5*M5*N$2</f>
        <v>0</v>
      </c>
      <c r="O5" s="238"/>
      <c r="P5" s="237">
        <f>$F5*O5*P$2</f>
        <v>0</v>
      </c>
      <c r="Q5" s="238"/>
      <c r="R5" s="238"/>
      <c r="S5" s="238"/>
      <c r="T5" s="238"/>
      <c r="U5" s="239">
        <f>H5+J5+L5+N5+P5+R5+T5</f>
        <v>0</v>
      </c>
      <c r="V5" s="240"/>
      <c r="W5" s="240">
        <f>G5+I5+K5+M5+O5+Q5+S5</f>
        <v>8</v>
      </c>
      <c r="X5" s="240">
        <f>12-W5</f>
        <v>4</v>
      </c>
      <c r="Y5" s="240">
        <f>W5-G5</f>
        <v>0</v>
      </c>
      <c r="Z5" s="240"/>
      <c r="AA5" s="240"/>
      <c r="AB5" s="240"/>
      <c r="AC5" s="240"/>
      <c r="AG5" s="400">
        <f>U5/12</f>
        <v>0</v>
      </c>
    </row>
    <row r="6" spans="1:33" s="241" customFormat="1" ht="26.25" customHeight="1" x14ac:dyDescent="0.25">
      <c r="A6" s="234"/>
      <c r="B6" s="365" t="s">
        <v>136</v>
      </c>
      <c r="C6" s="306" t="s">
        <v>170</v>
      </c>
      <c r="D6" s="236">
        <v>1</v>
      </c>
      <c r="E6" s="237">
        <f>штатное!D29</f>
        <v>0</v>
      </c>
      <c r="F6" s="237">
        <f>D6*E6</f>
        <v>0</v>
      </c>
      <c r="G6" s="237"/>
      <c r="H6" s="237">
        <f>$F6*G6*H$2</f>
        <v>0</v>
      </c>
      <c r="I6" s="237"/>
      <c r="J6" s="237">
        <f>$F6*I6*J$2</f>
        <v>0</v>
      </c>
      <c r="K6" s="237"/>
      <c r="L6" s="237">
        <f>$F6*K6*L$2</f>
        <v>0</v>
      </c>
      <c r="M6" s="237">
        <v>12</v>
      </c>
      <c r="N6" s="237">
        <f>$F6*M6*N$2</f>
        <v>0</v>
      </c>
      <c r="O6" s="238"/>
      <c r="P6" s="237">
        <f>$F6*O6*P$2</f>
        <v>0</v>
      </c>
      <c r="Q6" s="238"/>
      <c r="R6" s="238"/>
      <c r="S6" s="238"/>
      <c r="T6" s="238"/>
      <c r="U6" s="239">
        <f>H6+J6+L6+N6+P6+R6+T6</f>
        <v>0</v>
      </c>
      <c r="V6" s="240"/>
      <c r="W6" s="240"/>
      <c r="X6" s="240"/>
      <c r="Y6" s="240"/>
      <c r="Z6" s="240"/>
      <c r="AA6" s="240"/>
      <c r="AB6" s="240"/>
      <c r="AC6" s="240"/>
      <c r="AG6" s="400">
        <f>U6/12</f>
        <v>0</v>
      </c>
    </row>
    <row r="7" spans="1:33" s="142" customFormat="1" ht="57" x14ac:dyDescent="0.25">
      <c r="A7" s="143"/>
      <c r="B7" s="366" t="s">
        <v>137</v>
      </c>
      <c r="C7" s="306" t="s">
        <v>276</v>
      </c>
      <c r="D7" s="9">
        <v>1</v>
      </c>
      <c r="E7" s="17" t="e">
        <f>штатное!#REF!</f>
        <v>#REF!</v>
      </c>
      <c r="F7" s="17" t="e">
        <f>D7*E7</f>
        <v>#REF!</v>
      </c>
      <c r="G7" s="17">
        <v>5</v>
      </c>
      <c r="H7" s="17" t="e">
        <f>$F7*G7*H$2</f>
        <v>#REF!</v>
      </c>
      <c r="I7" s="17"/>
      <c r="J7" s="17" t="e">
        <f>$F7*I7*J$2</f>
        <v>#REF!</v>
      </c>
      <c r="K7" s="17"/>
      <c r="L7" s="17" t="e">
        <f>$F7*K7*L$2</f>
        <v>#REF!</v>
      </c>
      <c r="M7" s="17"/>
      <c r="N7" s="17" t="e">
        <f>$F7*M7*N$2</f>
        <v>#REF!</v>
      </c>
      <c r="O7" s="145"/>
      <c r="P7" s="17" t="e">
        <f>$F7*O7*P$2</f>
        <v>#REF!</v>
      </c>
      <c r="Q7" s="145"/>
      <c r="R7" s="145"/>
      <c r="S7" s="145"/>
      <c r="T7" s="145"/>
      <c r="U7" s="146" t="e">
        <f>H7+J7+L7+N7+P7+R7+T7</f>
        <v>#REF!</v>
      </c>
      <c r="V7" s="7"/>
      <c r="W7" s="7"/>
      <c r="X7" s="7"/>
      <c r="Y7" s="7"/>
      <c r="Z7" s="7"/>
      <c r="AA7" s="7"/>
      <c r="AB7" s="7"/>
      <c r="AC7" s="7"/>
      <c r="AG7" s="400" t="e">
        <f t="shared" ref="AG7" si="0">U7/12</f>
        <v>#REF!</v>
      </c>
    </row>
    <row r="8" spans="1:33" s="142" customFormat="1" ht="28.5" customHeight="1" x14ac:dyDescent="0.25">
      <c r="A8" s="143"/>
      <c r="B8" s="366" t="s">
        <v>138</v>
      </c>
      <c r="C8" s="306" t="s">
        <v>278</v>
      </c>
      <c r="D8" s="9">
        <v>1</v>
      </c>
      <c r="E8" s="17" t="e">
        <f>штатное!#REF!</f>
        <v>#REF!</v>
      </c>
      <c r="F8" s="17" t="e">
        <f>D8*E8</f>
        <v>#REF!</v>
      </c>
      <c r="G8" s="17">
        <v>5</v>
      </c>
      <c r="H8" s="17" t="e">
        <f>$F8*G8*H$2</f>
        <v>#REF!</v>
      </c>
      <c r="I8" s="17"/>
      <c r="J8" s="17" t="e">
        <f>$F8*I8*J$2</f>
        <v>#REF!</v>
      </c>
      <c r="K8" s="17"/>
      <c r="L8" s="17" t="e">
        <f>$F8*K8*L$2</f>
        <v>#REF!</v>
      </c>
      <c r="M8" s="17"/>
      <c r="N8" s="17" t="e">
        <f>$F8*M8*N$2</f>
        <v>#REF!</v>
      </c>
      <c r="O8" s="145"/>
      <c r="P8" s="17" t="e">
        <f>$F8*O8*P$2</f>
        <v>#REF!</v>
      </c>
      <c r="Q8" s="145"/>
      <c r="R8" s="145"/>
      <c r="S8" s="145"/>
      <c r="T8" s="145"/>
      <c r="U8" s="146" t="e">
        <f>H8+J8+L8+N8+P8+R8+T8</f>
        <v>#REF!</v>
      </c>
      <c r="V8" s="7"/>
      <c r="W8" s="7">
        <f t="shared" ref="W8:W63" si="1">G8+I8+K8+M8+O8+Q8+S8</f>
        <v>5</v>
      </c>
      <c r="X8" s="7">
        <f t="shared" ref="X8:X63" si="2">12-W8</f>
        <v>7</v>
      </c>
      <c r="Y8" s="7">
        <f t="shared" ref="Y8:Y63" si="3">W8-G8</f>
        <v>0</v>
      </c>
      <c r="Z8" s="7"/>
      <c r="AA8" s="7"/>
      <c r="AB8" s="7"/>
      <c r="AC8" s="7"/>
      <c r="AG8" s="400" t="e">
        <f>U8/12</f>
        <v>#REF!</v>
      </c>
    </row>
    <row r="9" spans="1:33" s="241" customFormat="1" ht="29.25" thickBot="1" x14ac:dyDescent="0.3">
      <c r="A9" s="234"/>
      <c r="B9" s="367" t="s">
        <v>130</v>
      </c>
      <c r="C9" s="307" t="s">
        <v>279</v>
      </c>
      <c r="D9" s="244">
        <v>1</v>
      </c>
      <c r="E9" s="237" t="e">
        <f>штатное!#REF!</f>
        <v>#REF!</v>
      </c>
      <c r="F9" s="237" t="e">
        <f>D9*E9</f>
        <v>#REF!</v>
      </c>
      <c r="G9" s="237">
        <v>10</v>
      </c>
      <c r="H9" s="237" t="e">
        <f>$F9*G9*H$2</f>
        <v>#REF!</v>
      </c>
      <c r="I9" s="237"/>
      <c r="J9" s="237" t="e">
        <f>$F9*I9*J$2</f>
        <v>#REF!</v>
      </c>
      <c r="K9" s="237"/>
      <c r="L9" s="237" t="e">
        <f>$F9*K9*L$2</f>
        <v>#REF!</v>
      </c>
      <c r="M9" s="237"/>
      <c r="N9" s="237" t="e">
        <f>$F9*M9*N$2</f>
        <v>#REF!</v>
      </c>
      <c r="O9" s="238"/>
      <c r="P9" s="237" t="e">
        <f>$F9*O9*P$2</f>
        <v>#REF!</v>
      </c>
      <c r="Q9" s="238"/>
      <c r="R9" s="238"/>
      <c r="S9" s="238"/>
      <c r="T9" s="238"/>
      <c r="U9" s="239" t="e">
        <f>H9+J9+L9+N9+P9+R9+T9</f>
        <v>#REF!</v>
      </c>
      <c r="V9" s="240"/>
      <c r="W9" s="240">
        <f t="shared" si="1"/>
        <v>10</v>
      </c>
      <c r="X9" s="240">
        <f>12-W9</f>
        <v>2</v>
      </c>
      <c r="Y9" s="240">
        <f t="shared" si="3"/>
        <v>0</v>
      </c>
      <c r="Z9" s="240"/>
      <c r="AA9" s="240"/>
      <c r="AB9" s="240"/>
      <c r="AC9" s="240"/>
      <c r="AG9" s="400" t="e">
        <f>U9/12</f>
        <v>#REF!</v>
      </c>
    </row>
    <row r="10" spans="1:33" s="142" customFormat="1" ht="15.75" thickBot="1" x14ac:dyDescent="0.3">
      <c r="A10" s="143"/>
      <c r="B10" s="368" t="s">
        <v>16</v>
      </c>
      <c r="C10" s="148"/>
      <c r="D10" s="149">
        <f t="shared" ref="D10:J10" si="4">SUM(D5:D9)</f>
        <v>5</v>
      </c>
      <c r="E10" s="150" t="e">
        <f t="shared" si="4"/>
        <v>#REF!</v>
      </c>
      <c r="F10" s="150" t="e">
        <f t="shared" si="4"/>
        <v>#REF!</v>
      </c>
      <c r="G10" s="150">
        <f t="shared" si="4"/>
        <v>28</v>
      </c>
      <c r="H10" s="150" t="e">
        <f t="shared" si="4"/>
        <v>#REF!</v>
      </c>
      <c r="I10" s="150">
        <f t="shared" si="4"/>
        <v>0</v>
      </c>
      <c r="J10" s="150" t="e">
        <f t="shared" si="4"/>
        <v>#REF!</v>
      </c>
      <c r="K10" s="150">
        <f t="shared" ref="K10:T10" si="5">SUM(K5:K9)</f>
        <v>0</v>
      </c>
      <c r="L10" s="150" t="e">
        <f>SUM(L5:L9)</f>
        <v>#REF!</v>
      </c>
      <c r="M10" s="150">
        <f t="shared" si="5"/>
        <v>12</v>
      </c>
      <c r="N10" s="150" t="e">
        <f>SUM(N5:N9)</f>
        <v>#REF!</v>
      </c>
      <c r="O10" s="150">
        <f t="shared" si="5"/>
        <v>0</v>
      </c>
      <c r="P10" s="150" t="e">
        <f t="shared" si="5"/>
        <v>#REF!</v>
      </c>
      <c r="Q10" s="150">
        <f t="shared" si="5"/>
        <v>0</v>
      </c>
      <c r="R10" s="150">
        <f t="shared" si="5"/>
        <v>0</v>
      </c>
      <c r="S10" s="150">
        <f t="shared" si="5"/>
        <v>0</v>
      </c>
      <c r="T10" s="150">
        <f t="shared" si="5"/>
        <v>0</v>
      </c>
      <c r="U10" s="150" t="e">
        <f>SUM(U5:U9)</f>
        <v>#REF!</v>
      </c>
      <c r="V10" s="151" t="e">
        <f>ROUND(U10/12,2)</f>
        <v>#REF!</v>
      </c>
      <c r="W10" s="151">
        <f t="shared" si="1"/>
        <v>40</v>
      </c>
      <c r="X10" s="151">
        <f t="shared" si="2"/>
        <v>-28</v>
      </c>
      <c r="Y10" s="151">
        <f t="shared" si="3"/>
        <v>12</v>
      </c>
      <c r="Z10" s="151" t="e">
        <f>U10/12</f>
        <v>#REF!</v>
      </c>
      <c r="AA10" s="151"/>
      <c r="AB10" s="151"/>
      <c r="AC10" s="151"/>
      <c r="AE10" s="152">
        <v>376846</v>
      </c>
      <c r="AF10" s="152" t="e">
        <f>E10-AE10</f>
        <v>#REF!</v>
      </c>
      <c r="AG10" s="401" t="e">
        <f>U10/12</f>
        <v>#REF!</v>
      </c>
    </row>
    <row r="11" spans="1:33" s="142" customFormat="1" ht="30" x14ac:dyDescent="0.25">
      <c r="A11" s="136"/>
      <c r="B11" s="364" t="s">
        <v>128</v>
      </c>
      <c r="C11" s="137"/>
      <c r="D11" s="138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153"/>
      <c r="V11" s="7"/>
      <c r="W11" s="141">
        <f t="shared" si="1"/>
        <v>0</v>
      </c>
      <c r="X11" s="141">
        <f t="shared" si="2"/>
        <v>12</v>
      </c>
      <c r="Y11" s="141">
        <f t="shared" si="3"/>
        <v>0</v>
      </c>
      <c r="Z11" s="7">
        <f t="shared" ref="Z11:Z68" si="6">U11/12</f>
        <v>0</v>
      </c>
      <c r="AA11" s="141"/>
      <c r="AB11" s="141"/>
      <c r="AC11" s="141"/>
      <c r="AF11" s="152"/>
      <c r="AG11" s="399">
        <f t="shared" ref="AG11:AG77" si="7">U11/12</f>
        <v>0</v>
      </c>
    </row>
    <row r="12" spans="1:33" s="241" customFormat="1" ht="28.5" x14ac:dyDescent="0.25">
      <c r="A12" s="245"/>
      <c r="B12" s="365" t="s">
        <v>40</v>
      </c>
      <c r="C12" s="306" t="s">
        <v>171</v>
      </c>
      <c r="D12" s="236">
        <v>1</v>
      </c>
      <c r="E12" s="237" t="e">
        <f>штатное!#REF!</f>
        <v>#REF!</v>
      </c>
      <c r="F12" s="237" t="e">
        <f>D12*E12</f>
        <v>#REF!</v>
      </c>
      <c r="G12" s="237">
        <v>9</v>
      </c>
      <c r="H12" s="237" t="e">
        <f>$F12*G12*H$2</f>
        <v>#REF!</v>
      </c>
      <c r="I12" s="237">
        <v>3</v>
      </c>
      <c r="J12" s="237" t="e">
        <f>$F12*I12*J$2</f>
        <v>#REF!</v>
      </c>
      <c r="K12" s="237"/>
      <c r="L12" s="237" t="e">
        <f>$F12*K12*L$2</f>
        <v>#REF!</v>
      </c>
      <c r="M12" s="237"/>
      <c r="N12" s="237" t="e">
        <f>$F12*M12*N$2</f>
        <v>#REF!</v>
      </c>
      <c r="O12" s="237"/>
      <c r="P12" s="237" t="e">
        <f>$F12*O12*P$2</f>
        <v>#REF!</v>
      </c>
      <c r="Q12" s="237"/>
      <c r="R12" s="237"/>
      <c r="S12" s="237"/>
      <c r="T12" s="237"/>
      <c r="U12" s="237" t="e">
        <f>H12+J12+L12+N12+P12+R12+T12</f>
        <v>#REF!</v>
      </c>
      <c r="V12" s="240"/>
      <c r="W12" s="240">
        <f t="shared" si="1"/>
        <v>12</v>
      </c>
      <c r="X12" s="240">
        <f t="shared" si="2"/>
        <v>0</v>
      </c>
      <c r="Y12" s="240">
        <f t="shared" si="3"/>
        <v>3</v>
      </c>
      <c r="Z12" s="240" t="e">
        <f t="shared" si="6"/>
        <v>#REF!</v>
      </c>
      <c r="AA12" s="240"/>
      <c r="AB12" s="240"/>
      <c r="AC12" s="240"/>
      <c r="AF12" s="242"/>
      <c r="AG12" s="399" t="e">
        <f t="shared" si="7"/>
        <v>#REF!</v>
      </c>
    </row>
    <row r="13" spans="1:33" s="241" customFormat="1" ht="24.75" customHeight="1" x14ac:dyDescent="0.25">
      <c r="A13" s="246"/>
      <c r="B13" s="369" t="s">
        <v>41</v>
      </c>
      <c r="C13" s="307" t="s">
        <v>176</v>
      </c>
      <c r="D13" s="244">
        <v>1</v>
      </c>
      <c r="E13" s="237" t="e">
        <f>штатное!#REF!</f>
        <v>#REF!</v>
      </c>
      <c r="F13" s="237" t="e">
        <f>D13*E13</f>
        <v>#REF!</v>
      </c>
      <c r="G13" s="237">
        <v>7</v>
      </c>
      <c r="H13" s="237" t="e">
        <f>$F13*G13*H$2</f>
        <v>#REF!</v>
      </c>
      <c r="I13" s="237">
        <v>5</v>
      </c>
      <c r="J13" s="237" t="e">
        <f>$F13*I13*J$2</f>
        <v>#REF!</v>
      </c>
      <c r="K13" s="237"/>
      <c r="L13" s="237" t="e">
        <f>$F13*K13*L$2</f>
        <v>#REF!</v>
      </c>
      <c r="M13" s="237"/>
      <c r="N13" s="237" t="e">
        <f>$F13*M13*N$2</f>
        <v>#REF!</v>
      </c>
      <c r="O13" s="237"/>
      <c r="P13" s="237" t="e">
        <f>$F13*O13*P$2</f>
        <v>#REF!</v>
      </c>
      <c r="Q13" s="237"/>
      <c r="R13" s="237"/>
      <c r="S13" s="237"/>
      <c r="T13" s="237"/>
      <c r="U13" s="237" t="e">
        <f>H13+J13+L13+N13+P13+R13+T13</f>
        <v>#REF!</v>
      </c>
      <c r="V13" s="240"/>
      <c r="W13" s="240">
        <f t="shared" si="1"/>
        <v>12</v>
      </c>
      <c r="X13" s="240">
        <f t="shared" si="2"/>
        <v>0</v>
      </c>
      <c r="Y13" s="240">
        <f t="shared" si="3"/>
        <v>5</v>
      </c>
      <c r="Z13" s="240" t="e">
        <f t="shared" si="6"/>
        <v>#REF!</v>
      </c>
      <c r="AA13" s="240"/>
      <c r="AB13" s="240"/>
      <c r="AC13" s="240"/>
      <c r="AF13" s="242"/>
      <c r="AG13" s="399" t="e">
        <f t="shared" si="7"/>
        <v>#REF!</v>
      </c>
    </row>
    <row r="14" spans="1:33" s="241" customFormat="1" ht="21" customHeight="1" x14ac:dyDescent="0.25">
      <c r="A14" s="246"/>
      <c r="B14" s="369" t="s">
        <v>41</v>
      </c>
      <c r="C14" s="307" t="s">
        <v>172</v>
      </c>
      <c r="D14" s="244">
        <v>1</v>
      </c>
      <c r="E14" s="237" t="e">
        <f>штатное!#REF!</f>
        <v>#REF!</v>
      </c>
      <c r="F14" s="237" t="e">
        <f>D14*E14</f>
        <v>#REF!</v>
      </c>
      <c r="G14" s="237"/>
      <c r="H14" s="237" t="e">
        <f>$F14*G14*H$2</f>
        <v>#REF!</v>
      </c>
      <c r="I14" s="237"/>
      <c r="J14" s="237" t="e">
        <f>$F14*I14*J$2</f>
        <v>#REF!</v>
      </c>
      <c r="K14" s="237"/>
      <c r="L14" s="237" t="e">
        <f>$F14*K14*L$2</f>
        <v>#REF!</v>
      </c>
      <c r="M14" s="237">
        <v>12</v>
      </c>
      <c r="N14" s="237" t="e">
        <f>$F14*M14*N$2</f>
        <v>#REF!</v>
      </c>
      <c r="O14" s="237"/>
      <c r="P14" s="237" t="e">
        <f>$F14*O14*P$2</f>
        <v>#REF!</v>
      </c>
      <c r="Q14" s="237"/>
      <c r="R14" s="237"/>
      <c r="S14" s="237"/>
      <c r="T14" s="237"/>
      <c r="U14" s="237" t="e">
        <f>H14+J14+L14+N14+P14+R14+T14</f>
        <v>#REF!</v>
      </c>
      <c r="V14" s="240"/>
      <c r="W14" s="240">
        <f t="shared" si="1"/>
        <v>12</v>
      </c>
      <c r="X14" s="240">
        <f t="shared" si="2"/>
        <v>0</v>
      </c>
      <c r="Y14" s="240">
        <f t="shared" si="3"/>
        <v>12</v>
      </c>
      <c r="Z14" s="240" t="e">
        <f t="shared" si="6"/>
        <v>#REF!</v>
      </c>
      <c r="AA14" s="240"/>
      <c r="AB14" s="240"/>
      <c r="AC14" s="240"/>
      <c r="AF14" s="242"/>
      <c r="AG14" s="399" t="e">
        <f t="shared" si="7"/>
        <v>#REF!</v>
      </c>
    </row>
    <row r="15" spans="1:33" s="241" customFormat="1" ht="25.5" customHeight="1" thickBot="1" x14ac:dyDescent="0.3">
      <c r="A15" s="246"/>
      <c r="B15" s="369" t="s">
        <v>41</v>
      </c>
      <c r="C15" s="307" t="s">
        <v>173</v>
      </c>
      <c r="D15" s="244">
        <v>1</v>
      </c>
      <c r="E15" s="237" t="e">
        <f>штатное!#REF!</f>
        <v>#REF!</v>
      </c>
      <c r="F15" s="237" t="e">
        <f>D15*E15</f>
        <v>#REF!</v>
      </c>
      <c r="G15" s="247">
        <v>6</v>
      </c>
      <c r="H15" s="247" t="e">
        <f>$F15*G15*H$2</f>
        <v>#REF!</v>
      </c>
      <c r="I15" s="247">
        <v>6</v>
      </c>
      <c r="J15" s="237" t="e">
        <f>$F15*I15*J$2</f>
        <v>#REF!</v>
      </c>
      <c r="K15" s="247"/>
      <c r="L15" s="247" t="e">
        <f>$F15*K15*L$2</f>
        <v>#REF!</v>
      </c>
      <c r="M15" s="247"/>
      <c r="N15" s="247" t="e">
        <f>$F15*M15*N$2</f>
        <v>#REF!</v>
      </c>
      <c r="O15" s="248"/>
      <c r="P15" s="248" t="e">
        <f>$F15*O15*P$2</f>
        <v>#REF!</v>
      </c>
      <c r="Q15" s="248"/>
      <c r="R15" s="248"/>
      <c r="S15" s="248"/>
      <c r="T15" s="248"/>
      <c r="U15" s="237" t="e">
        <f>H15+J15+L15+N15+P15+R15+T15</f>
        <v>#REF!</v>
      </c>
      <c r="V15" s="240"/>
      <c r="W15" s="240">
        <f t="shared" si="1"/>
        <v>12</v>
      </c>
      <c r="X15" s="240">
        <f t="shared" si="2"/>
        <v>0</v>
      </c>
      <c r="Y15" s="240">
        <f t="shared" si="3"/>
        <v>6</v>
      </c>
      <c r="Z15" s="240" t="e">
        <f t="shared" si="6"/>
        <v>#REF!</v>
      </c>
      <c r="AA15" s="240"/>
      <c r="AB15" s="240"/>
      <c r="AC15" s="240"/>
      <c r="AF15" s="242"/>
      <c r="AG15" s="399" t="e">
        <f t="shared" si="7"/>
        <v>#REF!</v>
      </c>
    </row>
    <row r="16" spans="1:33" s="142" customFormat="1" ht="15.75" thickBot="1" x14ac:dyDescent="0.3">
      <c r="A16" s="143"/>
      <c r="B16" s="368" t="s">
        <v>18</v>
      </c>
      <c r="C16" s="148"/>
      <c r="D16" s="149">
        <f>SUM(D12:D15)</f>
        <v>4</v>
      </c>
      <c r="E16" s="150" t="e">
        <f>SUM(E12:E15)</f>
        <v>#REF!</v>
      </c>
      <c r="F16" s="150" t="e">
        <f>SUM(F12:F15)</f>
        <v>#REF!</v>
      </c>
      <c r="G16" s="150"/>
      <c r="H16" s="150" t="e">
        <f>SUM(H12:H15)</f>
        <v>#REF!</v>
      </c>
      <c r="I16" s="150"/>
      <c r="J16" s="150" t="e">
        <f>SUM(J12:J15)</f>
        <v>#REF!</v>
      </c>
      <c r="K16" s="150"/>
      <c r="L16" s="150" t="e">
        <f>SUM(L12:L15)</f>
        <v>#REF!</v>
      </c>
      <c r="M16" s="150"/>
      <c r="N16" s="150" t="e">
        <f>SUM(N12:N15)</f>
        <v>#REF!</v>
      </c>
      <c r="O16" s="150"/>
      <c r="P16" s="150" t="e">
        <f>SUM(P12:P15)</f>
        <v>#REF!</v>
      </c>
      <c r="Q16" s="150"/>
      <c r="R16" s="150">
        <f>SUM(R12:R15)</f>
        <v>0</v>
      </c>
      <c r="S16" s="150"/>
      <c r="T16" s="150">
        <f>SUM(T12:T15)</f>
        <v>0</v>
      </c>
      <c r="U16" s="150" t="e">
        <f>SUM(U12:U15)</f>
        <v>#REF!</v>
      </c>
      <c r="V16" s="151" t="e">
        <f>ROUND(U16/12,2)</f>
        <v>#REF!</v>
      </c>
      <c r="W16" s="151">
        <f t="shared" si="1"/>
        <v>0</v>
      </c>
      <c r="X16" s="151">
        <f t="shared" si="2"/>
        <v>12</v>
      </c>
      <c r="Y16" s="151">
        <f t="shared" si="3"/>
        <v>0</v>
      </c>
      <c r="Z16" s="151" t="e">
        <f t="shared" si="6"/>
        <v>#REF!</v>
      </c>
      <c r="AA16" s="151"/>
      <c r="AB16" s="151"/>
      <c r="AC16" s="151"/>
      <c r="AE16" s="152">
        <v>57060</v>
      </c>
      <c r="AF16" s="152" t="e">
        <f>E16-AE16</f>
        <v>#REF!</v>
      </c>
      <c r="AG16" s="401" t="e">
        <f t="shared" si="7"/>
        <v>#REF!</v>
      </c>
    </row>
    <row r="17" spans="1:35" s="142" customFormat="1" ht="45.75" customHeight="1" x14ac:dyDescent="0.25">
      <c r="A17" s="136"/>
      <c r="B17" s="364" t="s">
        <v>174</v>
      </c>
      <c r="C17" s="137"/>
      <c r="D17" s="138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153"/>
      <c r="V17" s="7"/>
      <c r="W17" s="141">
        <f t="shared" si="1"/>
        <v>0</v>
      </c>
      <c r="X17" s="141">
        <f t="shared" si="2"/>
        <v>12</v>
      </c>
      <c r="Y17" s="141">
        <f t="shared" si="3"/>
        <v>0</v>
      </c>
      <c r="Z17" s="7">
        <f t="shared" si="6"/>
        <v>0</v>
      </c>
      <c r="AA17" s="141"/>
      <c r="AB17" s="141"/>
      <c r="AC17" s="141"/>
      <c r="AF17" s="152"/>
      <c r="AG17" s="399">
        <f t="shared" si="7"/>
        <v>0</v>
      </c>
    </row>
    <row r="18" spans="1:35" s="241" customFormat="1" ht="21.75" customHeight="1" x14ac:dyDescent="0.25">
      <c r="A18" s="245"/>
      <c r="B18" s="369" t="s">
        <v>19</v>
      </c>
      <c r="C18" s="308" t="s">
        <v>280</v>
      </c>
      <c r="D18" s="244">
        <v>1</v>
      </c>
      <c r="E18" s="237" t="e">
        <f>штатное!#REF!</f>
        <v>#REF!</v>
      </c>
      <c r="F18" s="237" t="e">
        <f>D18*E18</f>
        <v>#REF!</v>
      </c>
      <c r="G18" s="237">
        <v>3</v>
      </c>
      <c r="H18" s="237" t="e">
        <f>$F18*G18*H$2</f>
        <v>#REF!</v>
      </c>
      <c r="I18" s="237"/>
      <c r="J18" s="237" t="e">
        <f>$F18*I18*J$2</f>
        <v>#REF!</v>
      </c>
      <c r="K18" s="237"/>
      <c r="L18" s="237" t="e">
        <f>$F18*K18*L$2</f>
        <v>#REF!</v>
      </c>
      <c r="M18" s="237"/>
      <c r="N18" s="237" t="e">
        <f>$F18*M18*N$2</f>
        <v>#REF!</v>
      </c>
      <c r="O18" s="237"/>
      <c r="P18" s="237" t="e">
        <f>$F18*O18*P$2</f>
        <v>#REF!</v>
      </c>
      <c r="Q18" s="237"/>
      <c r="R18" s="237"/>
      <c r="S18" s="237"/>
      <c r="T18" s="237"/>
      <c r="U18" s="237" t="e">
        <f>H18+J18+L18+N18+P18+R18+T18</f>
        <v>#REF!</v>
      </c>
      <c r="V18" s="240"/>
      <c r="W18" s="240">
        <f t="shared" si="1"/>
        <v>3</v>
      </c>
      <c r="X18" s="240">
        <f t="shared" si="2"/>
        <v>9</v>
      </c>
      <c r="Y18" s="240">
        <f t="shared" si="3"/>
        <v>0</v>
      </c>
      <c r="Z18" s="240" t="e">
        <f>U18/12</f>
        <v>#REF!</v>
      </c>
      <c r="AA18" s="240"/>
      <c r="AB18" s="240"/>
      <c r="AC18" s="240"/>
      <c r="AF18" s="242"/>
      <c r="AG18" s="399" t="e">
        <f t="shared" si="7"/>
        <v>#REF!</v>
      </c>
    </row>
    <row r="19" spans="1:35" s="241" customFormat="1" ht="21.75" customHeight="1" x14ac:dyDescent="0.25">
      <c r="A19" s="245"/>
      <c r="B19" s="367" t="s">
        <v>43</v>
      </c>
      <c r="C19" s="308" t="s">
        <v>175</v>
      </c>
      <c r="D19" s="236">
        <v>1</v>
      </c>
      <c r="E19" s="237" t="e">
        <f>штатное!#REF!</f>
        <v>#REF!</v>
      </c>
      <c r="F19" s="237" t="e">
        <f>D19*E19</f>
        <v>#REF!</v>
      </c>
      <c r="G19" s="237">
        <v>2</v>
      </c>
      <c r="H19" s="237" t="e">
        <f>$F19*G19*H$2</f>
        <v>#REF!</v>
      </c>
      <c r="I19" s="237">
        <v>10</v>
      </c>
      <c r="J19" s="237" t="e">
        <f>$F19*I19*J$2</f>
        <v>#REF!</v>
      </c>
      <c r="K19" s="237"/>
      <c r="L19" s="237" t="e">
        <f>$F19*K19*L$2</f>
        <v>#REF!</v>
      </c>
      <c r="M19" s="237"/>
      <c r="N19" s="237" t="e">
        <f>$F19*M19*N$2</f>
        <v>#REF!</v>
      </c>
      <c r="O19" s="237"/>
      <c r="P19" s="237" t="e">
        <f>$F19*O19*P$2</f>
        <v>#REF!</v>
      </c>
      <c r="Q19" s="237"/>
      <c r="R19" s="237"/>
      <c r="S19" s="237"/>
      <c r="T19" s="237"/>
      <c r="U19" s="237" t="e">
        <f>H19+J19+L19+N19+P19+R19+T19</f>
        <v>#REF!</v>
      </c>
      <c r="V19" s="240"/>
      <c r="W19" s="240">
        <f t="shared" si="1"/>
        <v>12</v>
      </c>
      <c r="X19" s="240">
        <f t="shared" si="2"/>
        <v>0</v>
      </c>
      <c r="Y19" s="240">
        <f t="shared" si="3"/>
        <v>10</v>
      </c>
      <c r="Z19" s="240" t="e">
        <f>U19/12</f>
        <v>#REF!</v>
      </c>
      <c r="AA19" s="240"/>
      <c r="AB19" s="240"/>
      <c r="AC19" s="240"/>
      <c r="AF19" s="242"/>
      <c r="AG19" s="399" t="e">
        <f t="shared" si="7"/>
        <v>#REF!</v>
      </c>
    </row>
    <row r="20" spans="1:35" s="142" customFormat="1" ht="21.75" customHeight="1" thickBot="1" x14ac:dyDescent="0.3">
      <c r="A20" s="154"/>
      <c r="B20" s="370" t="s">
        <v>43</v>
      </c>
      <c r="C20" s="306" t="s">
        <v>282</v>
      </c>
      <c r="D20" s="9">
        <v>1</v>
      </c>
      <c r="E20" s="17" t="e">
        <f>штатное!#REF!</f>
        <v>#REF!</v>
      </c>
      <c r="F20" s="17" t="e">
        <f>D20*E20</f>
        <v>#REF!</v>
      </c>
      <c r="G20" s="17">
        <v>11</v>
      </c>
      <c r="H20" s="17" t="e">
        <f>$F20*G20*H$2</f>
        <v>#REF!</v>
      </c>
      <c r="I20" s="17"/>
      <c r="J20" s="17"/>
      <c r="K20" s="17"/>
      <c r="L20" s="17" t="e">
        <f>K20*$F20*L$2</f>
        <v>#REF!</v>
      </c>
      <c r="M20" s="17"/>
      <c r="N20" s="17" t="e">
        <f>M20*$F20*N$2</f>
        <v>#REF!</v>
      </c>
      <c r="O20" s="17"/>
      <c r="P20" s="17"/>
      <c r="Q20" s="17"/>
      <c r="R20" s="17"/>
      <c r="S20" s="17"/>
      <c r="T20" s="17"/>
      <c r="U20" s="17" t="e">
        <f>H20+J20+L20+N20+P20+R20+T20</f>
        <v>#REF!</v>
      </c>
      <c r="V20" s="7"/>
      <c r="W20" s="7">
        <f t="shared" ref="W20" si="8">G20+I20+K20+M20+O20+Q20+S20</f>
        <v>11</v>
      </c>
      <c r="X20" s="7">
        <f t="shared" ref="X20" si="9">12-W20</f>
        <v>1</v>
      </c>
      <c r="Y20" s="7">
        <f t="shared" ref="Y20" si="10">W20-G20</f>
        <v>0</v>
      </c>
      <c r="Z20" s="7" t="e">
        <f t="shared" ref="Z20" si="11">U20/12</f>
        <v>#REF!</v>
      </c>
      <c r="AA20" s="7"/>
      <c r="AB20" s="7"/>
      <c r="AC20" s="7"/>
      <c r="AF20" s="152"/>
      <c r="AG20" s="399" t="e">
        <f t="shared" si="7"/>
        <v>#REF!</v>
      </c>
    </row>
    <row r="21" spans="1:35" s="142" customFormat="1" ht="15" x14ac:dyDescent="0.25">
      <c r="A21" s="143"/>
      <c r="B21" s="371" t="s">
        <v>18</v>
      </c>
      <c r="C21" s="191"/>
      <c r="D21" s="192">
        <f>SUM(D18:D20)</f>
        <v>3</v>
      </c>
      <c r="E21" s="193" t="e">
        <f>SUM(E18:E20)</f>
        <v>#REF!</v>
      </c>
      <c r="F21" s="193" t="e">
        <f>SUM(F18:F20)</f>
        <v>#REF!</v>
      </c>
      <c r="G21" s="193"/>
      <c r="H21" s="193" t="e">
        <f>SUM(H18:H20)</f>
        <v>#REF!</v>
      </c>
      <c r="I21" s="193"/>
      <c r="J21" s="193" t="e">
        <f>SUM(J18:J20)</f>
        <v>#REF!</v>
      </c>
      <c r="K21" s="193"/>
      <c r="L21" s="193" t="e">
        <f>SUM(L18:L20)</f>
        <v>#REF!</v>
      </c>
      <c r="M21" s="193"/>
      <c r="N21" s="193" t="e">
        <f>SUM(N18:N20)</f>
        <v>#REF!</v>
      </c>
      <c r="O21" s="193"/>
      <c r="P21" s="193" t="e">
        <f>SUM(P18:P20)</f>
        <v>#REF!</v>
      </c>
      <c r="Q21" s="193"/>
      <c r="R21" s="193">
        <f>SUM(R18:R20)</f>
        <v>0</v>
      </c>
      <c r="S21" s="193"/>
      <c r="T21" s="193">
        <f>SUM(T18:T20)</f>
        <v>0</v>
      </c>
      <c r="U21" s="193" t="e">
        <f>SUM(U18:U20)</f>
        <v>#REF!</v>
      </c>
      <c r="V21" s="151" t="e">
        <f>ROUND(U21/12,2)</f>
        <v>#REF!</v>
      </c>
      <c r="W21" s="151">
        <f t="shared" si="1"/>
        <v>0</v>
      </c>
      <c r="X21" s="151">
        <f t="shared" si="2"/>
        <v>12</v>
      </c>
      <c r="Y21" s="151">
        <f t="shared" si="3"/>
        <v>0</v>
      </c>
      <c r="Z21" s="151" t="e">
        <f>U21/12</f>
        <v>#REF!</v>
      </c>
      <c r="AA21" s="151"/>
      <c r="AB21" s="151"/>
      <c r="AC21" s="151"/>
      <c r="AE21" s="152">
        <v>58260</v>
      </c>
      <c r="AF21" s="152" t="e">
        <f>E21-AE21</f>
        <v>#REF!</v>
      </c>
      <c r="AG21" s="401" t="e">
        <f>U21/12</f>
        <v>#REF!</v>
      </c>
    </row>
    <row r="22" spans="1:35" s="142" customFormat="1" ht="35.25" customHeight="1" x14ac:dyDescent="0.25">
      <c r="A22" s="190"/>
      <c r="B22" s="372" t="s">
        <v>322</v>
      </c>
      <c r="C22" s="163"/>
      <c r="D22" s="164"/>
      <c r="E22" s="165"/>
      <c r="F22" s="165"/>
      <c r="G22" s="165"/>
      <c r="H22" s="165"/>
      <c r="I22" s="165"/>
      <c r="J22" s="165"/>
      <c r="K22" s="165"/>
      <c r="L22" s="165"/>
      <c r="M22" s="165"/>
      <c r="N22" s="165"/>
      <c r="O22" s="165"/>
      <c r="P22" s="165"/>
      <c r="Q22" s="165"/>
      <c r="R22" s="165"/>
      <c r="S22" s="165"/>
      <c r="T22" s="165"/>
      <c r="U22" s="165"/>
      <c r="V22" s="151"/>
      <c r="W22" s="151">
        <f t="shared" ref="W22" si="12">G22+I22+K22+M22+O22+Q22+S22</f>
        <v>0</v>
      </c>
      <c r="X22" s="151">
        <f t="shared" ref="X22" si="13">12-W22</f>
        <v>12</v>
      </c>
      <c r="Y22" s="151">
        <f t="shared" ref="Y22" si="14">W22-G22</f>
        <v>0</v>
      </c>
      <c r="Z22" s="151">
        <f t="shared" ref="Z22" si="15">U22/12</f>
        <v>0</v>
      </c>
      <c r="AA22" s="151"/>
      <c r="AB22" s="151"/>
      <c r="AC22" s="151"/>
      <c r="AE22" s="152"/>
      <c r="AF22" s="152"/>
      <c r="AG22" s="401">
        <f t="shared" ref="AG22" si="16">U22/12</f>
        <v>0</v>
      </c>
    </row>
    <row r="23" spans="1:35" s="338" customFormat="1" ht="14.25" x14ac:dyDescent="0.25">
      <c r="A23" s="337"/>
      <c r="B23" s="373" t="s">
        <v>19</v>
      </c>
      <c r="C23" s="18" t="s">
        <v>131</v>
      </c>
      <c r="D23" s="169">
        <v>1</v>
      </c>
      <c r="E23" s="194" t="e">
        <f>штатное!#REF!</f>
        <v>#REF!</v>
      </c>
      <c r="F23" s="194" t="e">
        <f>D23*E23</f>
        <v>#REF!</v>
      </c>
      <c r="G23" s="194">
        <v>1</v>
      </c>
      <c r="H23" s="194" t="e">
        <f>$F23*G23*H$2</f>
        <v>#REF!</v>
      </c>
      <c r="I23" s="194"/>
      <c r="J23" s="194" t="e">
        <f>$F23*I23*J$2</f>
        <v>#REF!</v>
      </c>
      <c r="K23" s="194"/>
      <c r="L23" s="194" t="e">
        <f>$F23*K23*L$2</f>
        <v>#REF!</v>
      </c>
      <c r="M23" s="194"/>
      <c r="N23" s="194" t="e">
        <f>$F23*M23*N$2</f>
        <v>#REF!</v>
      </c>
      <c r="O23" s="194"/>
      <c r="P23" s="194" t="e">
        <f>$F23*O23*P$2</f>
        <v>#REF!</v>
      </c>
      <c r="Q23" s="194"/>
      <c r="R23" s="194"/>
      <c r="S23" s="194"/>
      <c r="T23" s="194"/>
      <c r="U23" s="439" t="e">
        <f>H23+J23+L23+N23+P23+R23+T23</f>
        <v>#REF!</v>
      </c>
      <c r="V23" s="440"/>
      <c r="W23" s="440">
        <f t="shared" ref="W23" si="17">G23+I23+K23+M23+O23+Q23+S23</f>
        <v>1</v>
      </c>
      <c r="X23" s="440">
        <f t="shared" ref="X23" si="18">12-W23</f>
        <v>11</v>
      </c>
      <c r="Y23" s="440">
        <f t="shared" ref="Y23" si="19">W23-G23</f>
        <v>0</v>
      </c>
      <c r="Z23" s="440" t="e">
        <f>U23/12</f>
        <v>#REF!</v>
      </c>
      <c r="AA23" s="440"/>
      <c r="AB23" s="440"/>
      <c r="AC23" s="440"/>
      <c r="AD23" s="441"/>
      <c r="AE23" s="442"/>
      <c r="AF23" s="442"/>
      <c r="AG23" s="443" t="e">
        <f t="shared" ref="AG23" si="20">U23/12</f>
        <v>#REF!</v>
      </c>
    </row>
    <row r="24" spans="1:35" s="338" customFormat="1" ht="14.25" x14ac:dyDescent="0.25">
      <c r="A24" s="337"/>
      <c r="B24" s="373" t="s">
        <v>73</v>
      </c>
      <c r="C24" s="18" t="s">
        <v>281</v>
      </c>
      <c r="D24" s="169">
        <v>1</v>
      </c>
      <c r="E24" s="194" t="e">
        <f>штатное!#REF!</f>
        <v>#REF!</v>
      </c>
      <c r="F24" s="194" t="e">
        <f>D24*E24</f>
        <v>#REF!</v>
      </c>
      <c r="G24" s="194"/>
      <c r="H24" s="194" t="e">
        <f>$F24*G24*H$2</f>
        <v>#REF!</v>
      </c>
      <c r="I24" s="194"/>
      <c r="J24" s="194" t="e">
        <f>$F24*I24*J$2</f>
        <v>#REF!</v>
      </c>
      <c r="K24" s="194"/>
      <c r="L24" s="194" t="e">
        <f>$F24*K24*L$2</f>
        <v>#REF!</v>
      </c>
      <c r="M24" s="194"/>
      <c r="N24" s="194" t="e">
        <f>$F24*M24*N$2</f>
        <v>#REF!</v>
      </c>
      <c r="O24" s="194"/>
      <c r="P24" s="194" t="e">
        <f>$F24*O24*P$2</f>
        <v>#REF!</v>
      </c>
      <c r="Q24" s="194"/>
      <c r="R24" s="194"/>
      <c r="S24" s="194"/>
      <c r="T24" s="194"/>
      <c r="U24" s="439" t="e">
        <f>H24+J24+L24+N24+P24+R24+T24</f>
        <v>#REF!</v>
      </c>
      <c r="V24" s="440"/>
      <c r="W24" s="440">
        <f>G24+I24+K24+M24+O24+Q24+S24</f>
        <v>0</v>
      </c>
      <c r="X24" s="440">
        <f>12-W24</f>
        <v>12</v>
      </c>
      <c r="Y24" s="440">
        <f>W24-G24</f>
        <v>0</v>
      </c>
      <c r="Z24" s="440" t="e">
        <f>U24/12</f>
        <v>#REF!</v>
      </c>
      <c r="AA24" s="440"/>
      <c r="AB24" s="440"/>
      <c r="AC24" s="440"/>
      <c r="AD24" s="441"/>
      <c r="AE24" s="442"/>
      <c r="AF24" s="442"/>
      <c r="AG24" s="443" t="e">
        <f t="shared" ref="AG24:AG25" si="21">U24/12</f>
        <v>#REF!</v>
      </c>
    </row>
    <row r="25" spans="1:35" s="338" customFormat="1" ht="19.5" customHeight="1" x14ac:dyDescent="0.25">
      <c r="A25" s="337"/>
      <c r="B25" s="373" t="s">
        <v>73</v>
      </c>
      <c r="C25" s="18" t="s">
        <v>289</v>
      </c>
      <c r="D25" s="169">
        <v>1</v>
      </c>
      <c r="E25" s="194" t="e">
        <f>штатное!#REF!</f>
        <v>#REF!</v>
      </c>
      <c r="F25" s="194" t="e">
        <f>D25*E25</f>
        <v>#REF!</v>
      </c>
      <c r="G25" s="194"/>
      <c r="H25" s="194" t="e">
        <f>$F25*G25*H$2</f>
        <v>#REF!</v>
      </c>
      <c r="I25" s="194"/>
      <c r="J25" s="194"/>
      <c r="K25" s="194"/>
      <c r="L25" s="194" t="e">
        <f>K25*$F25*L$2</f>
        <v>#REF!</v>
      </c>
      <c r="M25" s="194"/>
      <c r="N25" s="194" t="e">
        <f>M25*$F25*N$2</f>
        <v>#REF!</v>
      </c>
      <c r="O25" s="194"/>
      <c r="P25" s="194"/>
      <c r="Q25" s="194"/>
      <c r="R25" s="194"/>
      <c r="S25" s="194"/>
      <c r="T25" s="194"/>
      <c r="U25" s="439" t="e">
        <f>H25+J25+L25+N25+P25+R25+T25</f>
        <v>#REF!</v>
      </c>
      <c r="V25" s="440"/>
      <c r="W25" s="440">
        <f t="shared" ref="W25" si="22">G25+I25+K25+M25+O25+Q25+S25</f>
        <v>0</v>
      </c>
      <c r="X25" s="440">
        <f t="shared" ref="X25" si="23">12-W25</f>
        <v>12</v>
      </c>
      <c r="Y25" s="440">
        <f t="shared" ref="Y25" si="24">W25-G25</f>
        <v>0</v>
      </c>
      <c r="Z25" s="440" t="e">
        <f t="shared" ref="Z25" si="25">U25/12</f>
        <v>#REF!</v>
      </c>
      <c r="AA25" s="440"/>
      <c r="AB25" s="440"/>
      <c r="AC25" s="440"/>
      <c r="AD25" s="441"/>
      <c r="AE25" s="442"/>
      <c r="AF25" s="442"/>
      <c r="AG25" s="443" t="e">
        <f t="shared" si="21"/>
        <v>#REF!</v>
      </c>
    </row>
    <row r="26" spans="1:35" s="142" customFormat="1" ht="19.5" customHeight="1" x14ac:dyDescent="0.25">
      <c r="A26" s="190"/>
      <c r="B26" s="372" t="s">
        <v>18</v>
      </c>
      <c r="C26" s="163"/>
      <c r="D26" s="164">
        <f>SUM(D23:D25)</f>
        <v>3</v>
      </c>
      <c r="E26" s="165" t="e">
        <f>SUM(E23:E25)</f>
        <v>#REF!</v>
      </c>
      <c r="F26" s="165" t="e">
        <f>SUM(F23:F25)</f>
        <v>#REF!</v>
      </c>
      <c r="G26" s="165"/>
      <c r="H26" s="165" t="e">
        <f>SUM(H23:H25)</f>
        <v>#REF!</v>
      </c>
      <c r="I26" s="165"/>
      <c r="J26" s="165" t="e">
        <f>SUM(J23:J25)</f>
        <v>#REF!</v>
      </c>
      <c r="K26" s="165"/>
      <c r="L26" s="165" t="e">
        <f>SUM(L23:L25)</f>
        <v>#REF!</v>
      </c>
      <c r="M26" s="165"/>
      <c r="N26" s="165" t="e">
        <f>SUM(N23:N25)</f>
        <v>#REF!</v>
      </c>
      <c r="O26" s="165"/>
      <c r="P26" s="165" t="e">
        <f>SUM(P23:P25)</f>
        <v>#REF!</v>
      </c>
      <c r="Q26" s="165"/>
      <c r="R26" s="165">
        <f>SUM(R23:R25)</f>
        <v>0</v>
      </c>
      <c r="S26" s="165"/>
      <c r="T26" s="165">
        <f>SUM(T23:T25)</f>
        <v>0</v>
      </c>
      <c r="U26" s="444" t="e">
        <f>SUM(U23:U25)</f>
        <v>#REF!</v>
      </c>
      <c r="V26" s="445"/>
      <c r="W26" s="445"/>
      <c r="X26" s="445"/>
      <c r="Y26" s="445"/>
      <c r="Z26" s="445"/>
      <c r="AA26" s="445"/>
      <c r="AB26" s="445"/>
      <c r="AC26" s="445"/>
      <c r="AD26" s="441"/>
      <c r="AE26" s="442"/>
      <c r="AF26" s="442"/>
      <c r="AG26" s="446" t="e">
        <f>SUM(AG23:AG25)</f>
        <v>#REF!</v>
      </c>
    </row>
    <row r="27" spans="1:35" s="142" customFormat="1" ht="20.25" customHeight="1" x14ac:dyDescent="0.25">
      <c r="A27" s="136"/>
      <c r="B27" s="374" t="s">
        <v>308</v>
      </c>
      <c r="C27" s="171"/>
      <c r="D27" s="339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7"/>
      <c r="W27" s="141">
        <f t="shared" si="1"/>
        <v>0</v>
      </c>
      <c r="X27" s="141">
        <f t="shared" si="2"/>
        <v>12</v>
      </c>
      <c r="Y27" s="141">
        <f t="shared" si="3"/>
        <v>0</v>
      </c>
      <c r="Z27" s="7">
        <f t="shared" si="6"/>
        <v>0</v>
      </c>
      <c r="AA27" s="141"/>
      <c r="AB27" s="141"/>
      <c r="AC27" s="141"/>
      <c r="AF27" s="152"/>
      <c r="AG27" s="399">
        <f t="shared" si="7"/>
        <v>0</v>
      </c>
    </row>
    <row r="28" spans="1:35" s="142" customFormat="1" ht="21" customHeight="1" x14ac:dyDescent="0.25">
      <c r="A28" s="154"/>
      <c r="B28" s="370" t="s">
        <v>21</v>
      </c>
      <c r="C28" s="310" t="s">
        <v>284</v>
      </c>
      <c r="D28" s="9" t="e">
        <f>штатное!#REF!</f>
        <v>#REF!</v>
      </c>
      <c r="E28" s="17" t="e">
        <f>штатное!#REF!</f>
        <v>#REF!</v>
      </c>
      <c r="F28" s="17" t="e">
        <f t="shared" ref="F28" si="26">D28*E28</f>
        <v>#REF!</v>
      </c>
      <c r="G28" s="17"/>
      <c r="H28" s="17" t="e">
        <f t="shared" ref="H28:H32" si="27">$F28*G28*H$2</f>
        <v>#REF!</v>
      </c>
      <c r="I28" s="17"/>
      <c r="J28" s="17" t="e">
        <f t="shared" ref="J28:J32" si="28">$F28*I28*J$2</f>
        <v>#REF!</v>
      </c>
      <c r="K28" s="17"/>
      <c r="L28" s="17" t="e">
        <f t="shared" ref="L28:L32" si="29">$F28*K28*L$2</f>
        <v>#REF!</v>
      </c>
      <c r="M28" s="17">
        <v>12</v>
      </c>
      <c r="N28" s="17" t="e">
        <f t="shared" ref="N28:N32" si="30">$F28*M28*N$2</f>
        <v>#REF!</v>
      </c>
      <c r="O28" s="17"/>
      <c r="P28" s="17" t="e">
        <f t="shared" ref="P28:P32" si="31">$F28*O28*P$2</f>
        <v>#REF!</v>
      </c>
      <c r="Q28" s="17"/>
      <c r="R28" s="17"/>
      <c r="S28" s="17"/>
      <c r="T28" s="17"/>
      <c r="U28" s="17" t="e">
        <f t="shared" ref="U28" si="32">H28+J28+L28+N28+P28+R28+T28</f>
        <v>#REF!</v>
      </c>
      <c r="V28" s="7"/>
      <c r="W28" s="7">
        <f t="shared" si="1"/>
        <v>12</v>
      </c>
      <c r="X28" s="7">
        <f t="shared" si="2"/>
        <v>0</v>
      </c>
      <c r="Y28" s="7">
        <f t="shared" si="3"/>
        <v>12</v>
      </c>
      <c r="Z28" s="7" t="e">
        <f t="shared" si="6"/>
        <v>#REF!</v>
      </c>
      <c r="AA28" s="7"/>
      <c r="AB28" s="7"/>
      <c r="AC28" s="7"/>
      <c r="AF28" s="152"/>
      <c r="AG28" s="399" t="e">
        <f t="shared" si="7"/>
        <v>#REF!</v>
      </c>
    </row>
    <row r="29" spans="1:35" s="241" customFormat="1" ht="28.5" customHeight="1" x14ac:dyDescent="0.25">
      <c r="A29" s="245"/>
      <c r="B29" s="367" t="s">
        <v>283</v>
      </c>
      <c r="C29" s="310" t="s">
        <v>180</v>
      </c>
      <c r="D29" s="236">
        <v>1</v>
      </c>
      <c r="E29" s="237" t="e">
        <f>штатное!#REF!</f>
        <v>#REF!</v>
      </c>
      <c r="F29" s="237" t="e">
        <f t="shared" ref="F29" si="33">D29*E29</f>
        <v>#REF!</v>
      </c>
      <c r="G29" s="237"/>
      <c r="H29" s="237" t="e">
        <f t="shared" ref="H29:H30" si="34">$F29*G29*H$2</f>
        <v>#REF!</v>
      </c>
      <c r="I29" s="237">
        <v>8</v>
      </c>
      <c r="J29" s="237" t="e">
        <f t="shared" ref="J29:J30" si="35">$F29*I29*J$2</f>
        <v>#REF!</v>
      </c>
      <c r="K29" s="237">
        <v>4</v>
      </c>
      <c r="L29" s="237" t="e">
        <f t="shared" ref="L29:L30" si="36">$F29*K29*L$2</f>
        <v>#REF!</v>
      </c>
      <c r="M29" s="237"/>
      <c r="N29" s="237" t="e">
        <f t="shared" ref="N29:N30" si="37">$F29*M29*N$2</f>
        <v>#REF!</v>
      </c>
      <c r="O29" s="237"/>
      <c r="P29" s="237" t="e">
        <f t="shared" ref="P29:P30" si="38">$F29*O29*P$2</f>
        <v>#REF!</v>
      </c>
      <c r="Q29" s="237"/>
      <c r="R29" s="237"/>
      <c r="S29" s="237"/>
      <c r="T29" s="237"/>
      <c r="U29" s="237" t="e">
        <f t="shared" ref="U29" si="39">H29+J29+L29+N29+P29+R29+T29</f>
        <v>#REF!</v>
      </c>
      <c r="V29" s="240"/>
      <c r="W29" s="240">
        <f>G29+I29+K29+M29+O29+Q29+S29</f>
        <v>12</v>
      </c>
      <c r="X29" s="240">
        <f>12-W29</f>
        <v>0</v>
      </c>
      <c r="Y29" s="240">
        <f>W29-G29</f>
        <v>12</v>
      </c>
      <c r="Z29" s="240" t="e">
        <f>U29/12</f>
        <v>#REF!</v>
      </c>
      <c r="AA29" s="240"/>
      <c r="AB29" s="240"/>
      <c r="AC29" s="240"/>
      <c r="AF29" s="242"/>
      <c r="AG29" s="399" t="e">
        <f t="shared" si="7"/>
        <v>#REF!</v>
      </c>
    </row>
    <row r="30" spans="1:35" s="241" customFormat="1" ht="32.25" customHeight="1" x14ac:dyDescent="0.25">
      <c r="A30" s="245"/>
      <c r="B30" s="367" t="s">
        <v>74</v>
      </c>
      <c r="C30" s="310" t="s">
        <v>177</v>
      </c>
      <c r="D30" s="236">
        <v>1</v>
      </c>
      <c r="E30" s="237" t="e">
        <f>штатное!#REF!</f>
        <v>#REF!</v>
      </c>
      <c r="F30" s="237" t="e">
        <f>D30*E30</f>
        <v>#REF!</v>
      </c>
      <c r="G30" s="237"/>
      <c r="H30" s="237" t="e">
        <f t="shared" si="34"/>
        <v>#REF!</v>
      </c>
      <c r="I30" s="237"/>
      <c r="J30" s="249" t="e">
        <f t="shared" si="35"/>
        <v>#REF!</v>
      </c>
      <c r="K30" s="250"/>
      <c r="L30" s="237" t="e">
        <f t="shared" si="36"/>
        <v>#REF!</v>
      </c>
      <c r="M30" s="237"/>
      <c r="N30" s="237" t="e">
        <f t="shared" si="37"/>
        <v>#REF!</v>
      </c>
      <c r="O30" s="237">
        <v>12</v>
      </c>
      <c r="P30" s="237" t="e">
        <f t="shared" si="38"/>
        <v>#REF!</v>
      </c>
      <c r="Q30" s="237"/>
      <c r="R30" s="237"/>
      <c r="S30" s="237"/>
      <c r="T30" s="237"/>
      <c r="U30" s="237" t="e">
        <f>H30+J30+L30+N30+P30+R30+T30</f>
        <v>#REF!</v>
      </c>
      <c r="V30" s="240"/>
      <c r="W30" s="240">
        <f>G30+I30+K30+M30+O30+Q30+S30</f>
        <v>12</v>
      </c>
      <c r="X30" s="240">
        <f>12-W30</f>
        <v>0</v>
      </c>
      <c r="Y30" s="240">
        <f>W30-G30</f>
        <v>12</v>
      </c>
      <c r="Z30" s="240" t="e">
        <f>U30/12</f>
        <v>#REF!</v>
      </c>
      <c r="AA30" s="240"/>
      <c r="AB30" s="240"/>
      <c r="AC30" s="240"/>
      <c r="AF30" s="242"/>
      <c r="AG30" s="399" t="e">
        <f t="shared" si="7"/>
        <v>#REF!</v>
      </c>
    </row>
    <row r="31" spans="1:35" s="241" customFormat="1" ht="28.5" customHeight="1" x14ac:dyDescent="0.25">
      <c r="A31" s="251"/>
      <c r="B31" s="367" t="s">
        <v>65</v>
      </c>
      <c r="C31" s="310" t="s">
        <v>178</v>
      </c>
      <c r="D31" s="236" t="e">
        <f>штатное!#REF!</f>
        <v>#REF!</v>
      </c>
      <c r="E31" s="237" t="e">
        <f>штатное!#REF!</f>
        <v>#REF!</v>
      </c>
      <c r="F31" s="237" t="e">
        <f>D31*E31</f>
        <v>#REF!</v>
      </c>
      <c r="G31" s="237">
        <v>6</v>
      </c>
      <c r="H31" s="237" t="e">
        <f t="shared" si="27"/>
        <v>#REF!</v>
      </c>
      <c r="I31" s="237">
        <v>6</v>
      </c>
      <c r="J31" s="249" t="e">
        <f t="shared" si="28"/>
        <v>#REF!</v>
      </c>
      <c r="K31" s="250"/>
      <c r="L31" s="237" t="e">
        <f t="shared" si="29"/>
        <v>#REF!</v>
      </c>
      <c r="M31" s="237"/>
      <c r="N31" s="237" t="e">
        <f t="shared" si="30"/>
        <v>#REF!</v>
      </c>
      <c r="O31" s="237"/>
      <c r="P31" s="237" t="e">
        <f t="shared" si="31"/>
        <v>#REF!</v>
      </c>
      <c r="Q31" s="237"/>
      <c r="R31" s="237"/>
      <c r="S31" s="237"/>
      <c r="T31" s="237"/>
      <c r="U31" s="237" t="e">
        <f>H31+J31+L31+N31+P31+R31+T31</f>
        <v>#REF!</v>
      </c>
      <c r="V31" s="252"/>
      <c r="W31" s="252">
        <f>G31+I31+K31+M31+O31+Q31+S31</f>
        <v>12</v>
      </c>
      <c r="X31" s="252">
        <f>12-W31</f>
        <v>0</v>
      </c>
      <c r="Y31" s="252">
        <f>W31-G31</f>
        <v>6</v>
      </c>
      <c r="Z31" s="252" t="e">
        <f>U31/12</f>
        <v>#REF!</v>
      </c>
      <c r="AA31" s="252"/>
      <c r="AB31" s="252"/>
      <c r="AC31" s="252"/>
      <c r="AD31" s="252"/>
      <c r="AE31" s="253"/>
      <c r="AF31" s="254" t="e">
        <f>$L31*AE31*H$2</f>
        <v>#REF!</v>
      </c>
      <c r="AG31" s="399" t="e">
        <f t="shared" si="7"/>
        <v>#REF!</v>
      </c>
      <c r="AI31" s="242"/>
    </row>
    <row r="32" spans="1:35" s="241" customFormat="1" ht="24" customHeight="1" x14ac:dyDescent="0.25">
      <c r="A32" s="251"/>
      <c r="B32" s="367" t="s">
        <v>75</v>
      </c>
      <c r="C32" s="310" t="s">
        <v>262</v>
      </c>
      <c r="D32" s="236">
        <v>1</v>
      </c>
      <c r="E32" s="237" t="e">
        <f>штатное!#REF!</f>
        <v>#REF!</v>
      </c>
      <c r="F32" s="237" t="e">
        <f t="shared" ref="F32" si="40">D32*E32</f>
        <v>#REF!</v>
      </c>
      <c r="G32" s="237"/>
      <c r="H32" s="237" t="e">
        <f t="shared" si="27"/>
        <v>#REF!</v>
      </c>
      <c r="I32" s="237"/>
      <c r="J32" s="237" t="e">
        <f t="shared" si="28"/>
        <v>#REF!</v>
      </c>
      <c r="K32" s="237"/>
      <c r="L32" s="237" t="e">
        <f t="shared" si="29"/>
        <v>#REF!</v>
      </c>
      <c r="M32" s="237">
        <v>7</v>
      </c>
      <c r="N32" s="237" t="e">
        <f t="shared" si="30"/>
        <v>#REF!</v>
      </c>
      <c r="O32" s="237">
        <v>5</v>
      </c>
      <c r="P32" s="237" t="e">
        <f t="shared" si="31"/>
        <v>#REF!</v>
      </c>
      <c r="Q32" s="237">
        <v>0</v>
      </c>
      <c r="R32" s="237"/>
      <c r="S32" s="237"/>
      <c r="T32" s="237"/>
      <c r="U32" s="237" t="e">
        <f t="shared" ref="U32" si="41">H32+J32+L32+N32+P32+R32+T32</f>
        <v>#REF!</v>
      </c>
      <c r="V32" s="252"/>
      <c r="W32" s="252">
        <f>G32+I32+K32+M32+O32+Q32+S32</f>
        <v>12</v>
      </c>
      <c r="X32" s="252">
        <f>12-W32</f>
        <v>0</v>
      </c>
      <c r="Y32" s="252">
        <f>W32-G32</f>
        <v>12</v>
      </c>
      <c r="Z32" s="252" t="e">
        <f>U32/12</f>
        <v>#REF!</v>
      </c>
      <c r="AA32" s="252"/>
      <c r="AB32" s="252"/>
      <c r="AC32" s="252"/>
      <c r="AD32" s="252"/>
      <c r="AE32" s="253"/>
      <c r="AF32" s="254" t="e">
        <f>$L32*AE32*H$2</f>
        <v>#REF!</v>
      </c>
      <c r="AG32" s="399" t="e">
        <f t="shared" si="7"/>
        <v>#REF!</v>
      </c>
      <c r="AI32" s="242"/>
    </row>
    <row r="33" spans="1:33" s="142" customFormat="1" ht="15" customHeight="1" thickBot="1" x14ac:dyDescent="0.3">
      <c r="A33" s="143"/>
      <c r="B33" s="375" t="s">
        <v>18</v>
      </c>
      <c r="C33" s="159"/>
      <c r="D33" s="160" t="e">
        <f t="shared" ref="D33:T33" si="42">SUM(D28:D32)</f>
        <v>#REF!</v>
      </c>
      <c r="E33" s="161" t="e">
        <f t="shared" si="42"/>
        <v>#REF!</v>
      </c>
      <c r="F33" s="161" t="e">
        <f t="shared" si="42"/>
        <v>#REF!</v>
      </c>
      <c r="G33" s="161">
        <f t="shared" si="42"/>
        <v>6</v>
      </c>
      <c r="H33" s="161" t="e">
        <f t="shared" si="42"/>
        <v>#REF!</v>
      </c>
      <c r="I33" s="161">
        <f t="shared" si="42"/>
        <v>14</v>
      </c>
      <c r="J33" s="161" t="e">
        <f t="shared" si="42"/>
        <v>#REF!</v>
      </c>
      <c r="K33" s="161">
        <f t="shared" si="42"/>
        <v>4</v>
      </c>
      <c r="L33" s="161" t="e">
        <f t="shared" si="42"/>
        <v>#REF!</v>
      </c>
      <c r="M33" s="161">
        <f t="shared" si="42"/>
        <v>19</v>
      </c>
      <c r="N33" s="161" t="e">
        <f t="shared" si="42"/>
        <v>#REF!</v>
      </c>
      <c r="O33" s="161">
        <f t="shared" si="42"/>
        <v>17</v>
      </c>
      <c r="P33" s="161" t="e">
        <f t="shared" si="42"/>
        <v>#REF!</v>
      </c>
      <c r="Q33" s="161">
        <f t="shared" si="42"/>
        <v>0</v>
      </c>
      <c r="R33" s="161">
        <f t="shared" si="42"/>
        <v>0</v>
      </c>
      <c r="S33" s="161">
        <f t="shared" si="42"/>
        <v>0</v>
      </c>
      <c r="T33" s="161">
        <f t="shared" si="42"/>
        <v>0</v>
      </c>
      <c r="U33" s="161" t="e">
        <f>SUM(U28:U32)</f>
        <v>#REF!</v>
      </c>
      <c r="V33" s="151" t="e">
        <f>ROUND(U33/12,2)</f>
        <v>#REF!</v>
      </c>
      <c r="W33" s="151">
        <f t="shared" si="1"/>
        <v>60</v>
      </c>
      <c r="X33" s="151">
        <f t="shared" si="2"/>
        <v>-48</v>
      </c>
      <c r="Y33" s="151">
        <f t="shared" si="3"/>
        <v>54</v>
      </c>
      <c r="Z33" s="151" t="e">
        <f t="shared" si="6"/>
        <v>#REF!</v>
      </c>
      <c r="AA33" s="151"/>
      <c r="AB33" s="151"/>
      <c r="AC33" s="151"/>
      <c r="AE33" s="152">
        <v>59660</v>
      </c>
      <c r="AF33" s="152" t="e">
        <f>E33-AE33</f>
        <v>#REF!</v>
      </c>
      <c r="AG33" s="401" t="e">
        <f t="shared" si="7"/>
        <v>#REF!</v>
      </c>
    </row>
    <row r="34" spans="1:33" s="142" customFormat="1" ht="31.5" customHeight="1" x14ac:dyDescent="0.25">
      <c r="A34" s="136"/>
      <c r="B34" s="364" t="s">
        <v>323</v>
      </c>
      <c r="C34" s="137"/>
      <c r="D34" s="138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153"/>
      <c r="V34" s="7"/>
      <c r="W34" s="141">
        <f t="shared" si="1"/>
        <v>0</v>
      </c>
      <c r="X34" s="141">
        <f t="shared" si="2"/>
        <v>12</v>
      </c>
      <c r="Y34" s="141">
        <f t="shared" si="3"/>
        <v>0</v>
      </c>
      <c r="Z34" s="7">
        <f t="shared" si="6"/>
        <v>0</v>
      </c>
      <c r="AA34" s="141"/>
      <c r="AB34" s="141"/>
      <c r="AC34" s="141"/>
      <c r="AF34" s="152"/>
      <c r="AG34" s="399">
        <f t="shared" si="7"/>
        <v>0</v>
      </c>
    </row>
    <row r="35" spans="1:33" s="241" customFormat="1" ht="22.5" customHeight="1" x14ac:dyDescent="0.25">
      <c r="A35" s="245"/>
      <c r="B35" s="373" t="s">
        <v>19</v>
      </c>
      <c r="C35" s="306" t="s">
        <v>179</v>
      </c>
      <c r="D35" s="236">
        <v>1</v>
      </c>
      <c r="E35" s="237" t="e">
        <f>штатное!#REF!</f>
        <v>#REF!</v>
      </c>
      <c r="F35" s="237" t="e">
        <f>D35*E35</f>
        <v>#REF!</v>
      </c>
      <c r="G35" s="237"/>
      <c r="H35" s="238" t="e">
        <f>$F35*G35*H$2</f>
        <v>#REF!</v>
      </c>
      <c r="I35" s="238"/>
      <c r="J35" s="238" t="e">
        <f>$F35*I35*J$2</f>
        <v>#REF!</v>
      </c>
      <c r="K35" s="238"/>
      <c r="L35" s="238" t="e">
        <f>$F35*K35*L$2</f>
        <v>#REF!</v>
      </c>
      <c r="M35" s="238">
        <v>12</v>
      </c>
      <c r="N35" s="238" t="e">
        <f>$F35*M35*N$2</f>
        <v>#REF!</v>
      </c>
      <c r="O35" s="238"/>
      <c r="P35" s="238" t="e">
        <f>$F35*O35*P$2</f>
        <v>#REF!</v>
      </c>
      <c r="Q35" s="238"/>
      <c r="R35" s="238"/>
      <c r="S35" s="238"/>
      <c r="T35" s="238"/>
      <c r="U35" s="237" t="e">
        <f>H35+J35+L35+N35+P35+R35+T35</f>
        <v>#REF!</v>
      </c>
      <c r="V35" s="240"/>
      <c r="W35" s="240">
        <f t="shared" si="1"/>
        <v>12</v>
      </c>
      <c r="X35" s="240">
        <f t="shared" si="2"/>
        <v>0</v>
      </c>
      <c r="Y35" s="240">
        <f t="shared" si="3"/>
        <v>12</v>
      </c>
      <c r="Z35" s="240" t="e">
        <f t="shared" si="6"/>
        <v>#REF!</v>
      </c>
      <c r="AA35" s="240"/>
      <c r="AB35" s="240"/>
      <c r="AC35" s="240"/>
      <c r="AF35" s="242"/>
      <c r="AG35" s="399" t="e">
        <f t="shared" si="7"/>
        <v>#REF!</v>
      </c>
    </row>
    <row r="36" spans="1:33" s="241" customFormat="1" ht="21.75" customHeight="1" x14ac:dyDescent="0.25">
      <c r="A36" s="245"/>
      <c r="B36" s="365" t="s">
        <v>22</v>
      </c>
      <c r="C36" s="306" t="s">
        <v>189</v>
      </c>
      <c r="D36" s="236">
        <v>0.5</v>
      </c>
      <c r="E36" s="237" t="e">
        <f>штатное!#REF!</f>
        <v>#REF!</v>
      </c>
      <c r="F36" s="237" t="e">
        <f>D36*E36*0.5</f>
        <v>#REF!</v>
      </c>
      <c r="G36" s="237"/>
      <c r="H36" s="238" t="e">
        <f>$F36*G36*H$2</f>
        <v>#REF!</v>
      </c>
      <c r="I36" s="238"/>
      <c r="J36" s="238" t="e">
        <f>$F36*I36*J$2</f>
        <v>#REF!</v>
      </c>
      <c r="K36" s="238"/>
      <c r="L36" s="238" t="e">
        <f>$F36*K36*L$2</f>
        <v>#REF!</v>
      </c>
      <c r="M36" s="238">
        <v>12</v>
      </c>
      <c r="N36" s="238" t="e">
        <f>$F36*M36*N$2</f>
        <v>#REF!</v>
      </c>
      <c r="O36" s="238"/>
      <c r="P36" s="238" t="e">
        <f>$F36*O36*P$2</f>
        <v>#REF!</v>
      </c>
      <c r="Q36" s="238"/>
      <c r="R36" s="238"/>
      <c r="S36" s="238"/>
      <c r="T36" s="238"/>
      <c r="U36" s="237" t="e">
        <f>H36+J36+L36+N36+P36+R36+T36</f>
        <v>#REF!</v>
      </c>
      <c r="V36" s="240"/>
      <c r="W36" s="240"/>
      <c r="X36" s="240"/>
      <c r="Y36" s="240"/>
      <c r="Z36" s="240" t="e">
        <f t="shared" si="6"/>
        <v>#REF!</v>
      </c>
      <c r="AA36" s="240"/>
      <c r="AB36" s="240"/>
      <c r="AC36" s="240"/>
      <c r="AF36" s="242"/>
      <c r="AG36" s="399" t="e">
        <f t="shared" si="7"/>
        <v>#REF!</v>
      </c>
    </row>
    <row r="37" spans="1:33" s="142" customFormat="1" ht="21.75" customHeight="1" x14ac:dyDescent="0.25">
      <c r="A37" s="154"/>
      <c r="B37" s="366" t="s">
        <v>22</v>
      </c>
      <c r="C37" s="306" t="s">
        <v>124</v>
      </c>
      <c r="D37" s="9">
        <v>0.5</v>
      </c>
      <c r="E37" s="17" t="e">
        <f>штатное!#REF!</f>
        <v>#REF!</v>
      </c>
      <c r="F37" s="17" t="e">
        <f>D37*E37*0.5</f>
        <v>#REF!</v>
      </c>
      <c r="G37" s="17"/>
      <c r="H37" s="145" t="e">
        <f>$F37*G37*H$2</f>
        <v>#REF!</v>
      </c>
      <c r="I37" s="145"/>
      <c r="J37" s="145" t="e">
        <f>$F37*I37*J$2</f>
        <v>#REF!</v>
      </c>
      <c r="K37" s="145"/>
      <c r="L37" s="145" t="e">
        <f>$F37*K37*L$2</f>
        <v>#REF!</v>
      </c>
      <c r="M37" s="145"/>
      <c r="N37" s="145" t="e">
        <f>$F37*M37*N$2</f>
        <v>#REF!</v>
      </c>
      <c r="O37" s="145"/>
      <c r="P37" s="145" t="e">
        <f>$F37*O37*P$2</f>
        <v>#REF!</v>
      </c>
      <c r="Q37" s="145"/>
      <c r="R37" s="145"/>
      <c r="S37" s="145"/>
      <c r="T37" s="145"/>
      <c r="U37" s="17" t="e">
        <f>H37+J37+L37+N37+P37+R37+T37</f>
        <v>#REF!</v>
      </c>
      <c r="V37" s="7"/>
      <c r="W37" s="7"/>
      <c r="X37" s="7"/>
      <c r="Y37" s="7"/>
      <c r="Z37" s="7" t="e">
        <f t="shared" ref="Z37" si="43">U37/12</f>
        <v>#REF!</v>
      </c>
      <c r="AA37" s="7"/>
      <c r="AB37" s="7"/>
      <c r="AC37" s="7"/>
      <c r="AF37" s="152"/>
      <c r="AG37" s="399" t="e">
        <f t="shared" si="7"/>
        <v>#REF!</v>
      </c>
    </row>
    <row r="38" spans="1:33" s="241" customFormat="1" ht="23.25" customHeight="1" thickBot="1" x14ac:dyDescent="0.3">
      <c r="A38" s="245"/>
      <c r="B38" s="365" t="s">
        <v>285</v>
      </c>
      <c r="C38" s="306" t="s">
        <v>181</v>
      </c>
      <c r="D38" s="236">
        <v>1</v>
      </c>
      <c r="E38" s="237" t="e">
        <f>штатное!#REF!</f>
        <v>#REF!</v>
      </c>
      <c r="F38" s="237" t="e">
        <f>D38*E38</f>
        <v>#REF!</v>
      </c>
      <c r="G38" s="237"/>
      <c r="H38" s="238" t="e">
        <f>$F38*G38*H$2</f>
        <v>#REF!</v>
      </c>
      <c r="I38" s="238">
        <v>6</v>
      </c>
      <c r="J38" s="238" t="e">
        <f>$F38*I38*J$2</f>
        <v>#REF!</v>
      </c>
      <c r="K38" s="238">
        <v>6</v>
      </c>
      <c r="L38" s="238" t="e">
        <f>$F38*K38*L$2</f>
        <v>#REF!</v>
      </c>
      <c r="M38" s="238"/>
      <c r="N38" s="238" t="e">
        <f>$F38*M38*N$2</f>
        <v>#REF!</v>
      </c>
      <c r="O38" s="238"/>
      <c r="P38" s="238" t="e">
        <f>$F38*O38*P$2</f>
        <v>#REF!</v>
      </c>
      <c r="Q38" s="238"/>
      <c r="R38" s="238"/>
      <c r="S38" s="238"/>
      <c r="T38" s="238"/>
      <c r="U38" s="237" t="e">
        <f>H38+J38+L38+N38+P38+R38+T38</f>
        <v>#REF!</v>
      </c>
      <c r="V38" s="240"/>
      <c r="W38" s="240">
        <f t="shared" si="1"/>
        <v>12</v>
      </c>
      <c r="X38" s="240">
        <f t="shared" si="2"/>
        <v>0</v>
      </c>
      <c r="Y38" s="240">
        <f t="shared" si="3"/>
        <v>12</v>
      </c>
      <c r="Z38" s="240" t="e">
        <f t="shared" si="6"/>
        <v>#REF!</v>
      </c>
      <c r="AA38" s="240"/>
      <c r="AB38" s="240"/>
      <c r="AC38" s="240"/>
      <c r="AF38" s="242"/>
      <c r="AG38" s="399" t="e">
        <f t="shared" si="7"/>
        <v>#REF!</v>
      </c>
    </row>
    <row r="39" spans="1:33" s="142" customFormat="1" ht="15" customHeight="1" thickBot="1" x14ac:dyDescent="0.3">
      <c r="A39" s="143"/>
      <c r="B39" s="368" t="s">
        <v>18</v>
      </c>
      <c r="C39" s="148"/>
      <c r="D39" s="149">
        <f>SUM(D35:D38)</f>
        <v>3</v>
      </c>
      <c r="E39" s="150" t="e">
        <f>SUM(E35:E38)</f>
        <v>#REF!</v>
      </c>
      <c r="F39" s="150" t="e">
        <f>SUM(F35:F38)</f>
        <v>#REF!</v>
      </c>
      <c r="G39" s="150"/>
      <c r="H39" s="150" t="e">
        <f>SUM(H35:H38)</f>
        <v>#REF!</v>
      </c>
      <c r="I39" s="150"/>
      <c r="J39" s="150" t="e">
        <f>SUM(J35:J38)</f>
        <v>#REF!</v>
      </c>
      <c r="K39" s="150"/>
      <c r="L39" s="150" t="e">
        <f>SUM(L35:L38)</f>
        <v>#REF!</v>
      </c>
      <c r="M39" s="150"/>
      <c r="N39" s="150" t="e">
        <f>SUM(N35:N38)</f>
        <v>#REF!</v>
      </c>
      <c r="O39" s="150"/>
      <c r="P39" s="150"/>
      <c r="Q39" s="150"/>
      <c r="R39" s="150"/>
      <c r="S39" s="150"/>
      <c r="T39" s="150"/>
      <c r="U39" s="150" t="e">
        <f>SUM(U35:U38)</f>
        <v>#REF!</v>
      </c>
      <c r="V39" s="151" t="e">
        <f>ROUND(U39/12,2)</f>
        <v>#REF!</v>
      </c>
      <c r="W39" s="151">
        <f t="shared" si="1"/>
        <v>0</v>
      </c>
      <c r="X39" s="151">
        <f t="shared" si="2"/>
        <v>12</v>
      </c>
      <c r="Y39" s="151">
        <f t="shared" si="3"/>
        <v>0</v>
      </c>
      <c r="Z39" s="151" t="e">
        <f t="shared" si="6"/>
        <v>#REF!</v>
      </c>
      <c r="AA39" s="151"/>
      <c r="AB39" s="151"/>
      <c r="AC39" s="151"/>
      <c r="AE39" s="152">
        <v>44760</v>
      </c>
      <c r="AF39" s="152" t="e">
        <f>E39-AE39</f>
        <v>#REF!</v>
      </c>
      <c r="AG39" s="401" t="e">
        <f t="shared" si="7"/>
        <v>#REF!</v>
      </c>
    </row>
    <row r="40" spans="1:33" s="142" customFormat="1" ht="24.75" customHeight="1" x14ac:dyDescent="0.25">
      <c r="A40" s="136"/>
      <c r="B40" s="364" t="s">
        <v>310</v>
      </c>
      <c r="C40" s="137"/>
      <c r="D40" s="138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153"/>
      <c r="V40" s="7"/>
      <c r="W40" s="141">
        <f t="shared" si="1"/>
        <v>0</v>
      </c>
      <c r="X40" s="141">
        <f t="shared" si="2"/>
        <v>12</v>
      </c>
      <c r="Y40" s="141">
        <f t="shared" si="3"/>
        <v>0</v>
      </c>
      <c r="Z40" s="7">
        <f t="shared" si="6"/>
        <v>0</v>
      </c>
      <c r="AA40" s="141"/>
      <c r="AB40" s="141"/>
      <c r="AC40" s="141"/>
      <c r="AF40" s="152"/>
      <c r="AG40" s="399">
        <f t="shared" si="7"/>
        <v>0</v>
      </c>
    </row>
    <row r="41" spans="1:33" s="241" customFormat="1" ht="20.25" customHeight="1" x14ac:dyDescent="0.25">
      <c r="A41" s="245"/>
      <c r="B41" s="365" t="s">
        <v>42</v>
      </c>
      <c r="C41" s="307" t="s">
        <v>183</v>
      </c>
      <c r="D41" s="236">
        <v>1</v>
      </c>
      <c r="E41" s="237" t="e">
        <f>штатное!#REF!</f>
        <v>#REF!</v>
      </c>
      <c r="F41" s="237" t="e">
        <f>D41*E41</f>
        <v>#REF!</v>
      </c>
      <c r="G41" s="237"/>
      <c r="H41" s="238" t="e">
        <f>$F41*G41*H$2</f>
        <v>#REF!</v>
      </c>
      <c r="I41" s="238"/>
      <c r="J41" s="238" t="e">
        <f>$F41*I41*J$2</f>
        <v>#REF!</v>
      </c>
      <c r="K41" s="238"/>
      <c r="L41" s="238" t="e">
        <f>$F41*K41*L$2</f>
        <v>#REF!</v>
      </c>
      <c r="M41" s="238">
        <v>9</v>
      </c>
      <c r="N41" s="238" t="e">
        <f>$F41*M41*N$2</f>
        <v>#REF!</v>
      </c>
      <c r="O41" s="238">
        <v>3</v>
      </c>
      <c r="P41" s="238" t="e">
        <f>$F41*O41*P$2</f>
        <v>#REF!</v>
      </c>
      <c r="Q41" s="238"/>
      <c r="R41" s="238"/>
      <c r="S41" s="238"/>
      <c r="T41" s="238"/>
      <c r="U41" s="237" t="e">
        <f>H41+J41+L41+N41+P41+R41+T41</f>
        <v>#REF!</v>
      </c>
      <c r="V41" s="240"/>
      <c r="W41" s="240">
        <f t="shared" si="1"/>
        <v>12</v>
      </c>
      <c r="X41" s="240">
        <f t="shared" si="2"/>
        <v>0</v>
      </c>
      <c r="Y41" s="240">
        <f t="shared" si="3"/>
        <v>12</v>
      </c>
      <c r="Z41" s="240" t="e">
        <f t="shared" si="6"/>
        <v>#REF!</v>
      </c>
      <c r="AA41" s="240"/>
      <c r="AB41" s="240"/>
      <c r="AC41" s="240"/>
      <c r="AF41" s="242"/>
      <c r="AG41" s="399" t="e">
        <f t="shared" si="7"/>
        <v>#REF!</v>
      </c>
    </row>
    <row r="42" spans="1:33" s="241" customFormat="1" ht="21" customHeight="1" x14ac:dyDescent="0.25">
      <c r="A42" s="251"/>
      <c r="B42" s="369" t="s">
        <v>80</v>
      </c>
      <c r="C42" s="307" t="s">
        <v>184</v>
      </c>
      <c r="D42" s="244">
        <v>1</v>
      </c>
      <c r="E42" s="237" t="e">
        <f>штатное!#REF!</f>
        <v>#REF!</v>
      </c>
      <c r="F42" s="252" t="e">
        <f>D42*E42</f>
        <v>#REF!</v>
      </c>
      <c r="G42" s="252"/>
      <c r="H42" s="254" t="e">
        <f>$F42*G42*H$2</f>
        <v>#REF!</v>
      </c>
      <c r="I42" s="254"/>
      <c r="J42" s="254" t="e">
        <f>$F42*I42*J$2</f>
        <v>#REF!</v>
      </c>
      <c r="K42" s="254"/>
      <c r="L42" s="254" t="e">
        <f>$F42*K42*L$2</f>
        <v>#REF!</v>
      </c>
      <c r="M42" s="254">
        <v>9</v>
      </c>
      <c r="N42" s="254" t="e">
        <f>$F42*M42*N$2</f>
        <v>#REF!</v>
      </c>
      <c r="O42" s="254">
        <v>3</v>
      </c>
      <c r="P42" s="254" t="e">
        <f>$F42*O42*P$2</f>
        <v>#REF!</v>
      </c>
      <c r="Q42" s="254"/>
      <c r="R42" s="254"/>
      <c r="S42" s="254"/>
      <c r="T42" s="254"/>
      <c r="U42" s="237" t="e">
        <f>H42+J42+L42+N42+P42+R42+T42</f>
        <v>#REF!</v>
      </c>
      <c r="V42" s="240"/>
      <c r="W42" s="240">
        <f t="shared" si="1"/>
        <v>12</v>
      </c>
      <c r="X42" s="240">
        <f t="shared" si="2"/>
        <v>0</v>
      </c>
      <c r="Y42" s="240">
        <f t="shared" si="3"/>
        <v>12</v>
      </c>
      <c r="Z42" s="240" t="e">
        <f t="shared" si="6"/>
        <v>#REF!</v>
      </c>
      <c r="AA42" s="240"/>
      <c r="AB42" s="240"/>
      <c r="AC42" s="240"/>
      <c r="AF42" s="242"/>
      <c r="AG42" s="399" t="e">
        <f t="shared" si="7"/>
        <v>#REF!</v>
      </c>
    </row>
    <row r="43" spans="1:33" s="241" customFormat="1" ht="24.75" customHeight="1" thickBot="1" x14ac:dyDescent="0.3">
      <c r="A43" s="251"/>
      <c r="B43" s="369" t="s">
        <v>74</v>
      </c>
      <c r="C43" s="307" t="s">
        <v>182</v>
      </c>
      <c r="D43" s="244">
        <v>1</v>
      </c>
      <c r="E43" s="237" t="e">
        <f>штатное!#REF!</f>
        <v>#REF!</v>
      </c>
      <c r="F43" s="252" t="e">
        <f>D43*E43</f>
        <v>#REF!</v>
      </c>
      <c r="G43" s="252"/>
      <c r="H43" s="254" t="e">
        <f>$F43*G43*H$2</f>
        <v>#REF!</v>
      </c>
      <c r="I43" s="254">
        <v>2</v>
      </c>
      <c r="J43" s="254" t="e">
        <f>$F43*I43*J$2</f>
        <v>#REF!</v>
      </c>
      <c r="K43" s="254">
        <v>10</v>
      </c>
      <c r="L43" s="254" t="e">
        <f>$F43*K43*L$2</f>
        <v>#REF!</v>
      </c>
      <c r="M43" s="254"/>
      <c r="N43" s="254" t="e">
        <f>$F43*M43*N$2</f>
        <v>#REF!</v>
      </c>
      <c r="O43" s="254"/>
      <c r="P43" s="254" t="e">
        <f>$F43*O43*P$2</f>
        <v>#REF!</v>
      </c>
      <c r="Q43" s="254"/>
      <c r="R43" s="254"/>
      <c r="S43" s="254"/>
      <c r="T43" s="254"/>
      <c r="U43" s="237" t="e">
        <f>H43+J43+L43+N43+P43+R43+T43</f>
        <v>#REF!</v>
      </c>
      <c r="V43" s="240"/>
      <c r="W43" s="240">
        <f t="shared" si="1"/>
        <v>12</v>
      </c>
      <c r="X43" s="240">
        <f t="shared" si="2"/>
        <v>0</v>
      </c>
      <c r="Y43" s="240">
        <f t="shared" si="3"/>
        <v>12</v>
      </c>
      <c r="Z43" s="240" t="e">
        <f t="shared" si="6"/>
        <v>#REF!</v>
      </c>
      <c r="AA43" s="240"/>
      <c r="AB43" s="240"/>
      <c r="AC43" s="240"/>
      <c r="AF43" s="242"/>
      <c r="AG43" s="399" t="e">
        <f t="shared" si="7"/>
        <v>#REF!</v>
      </c>
    </row>
    <row r="44" spans="1:33" s="142" customFormat="1" ht="15.75" thickBot="1" x14ac:dyDescent="0.3">
      <c r="A44" s="143"/>
      <c r="B44" s="368" t="s">
        <v>18</v>
      </c>
      <c r="C44" s="148"/>
      <c r="D44" s="149">
        <f>SUM(D41:D43)</f>
        <v>3</v>
      </c>
      <c r="E44" s="150" t="e">
        <f>SUM(E41:E43)</f>
        <v>#REF!</v>
      </c>
      <c r="F44" s="150" t="e">
        <f>SUM(F41:F43)</f>
        <v>#REF!</v>
      </c>
      <c r="G44" s="150"/>
      <c r="H44" s="150" t="e">
        <f>SUM(H41:H43)</f>
        <v>#REF!</v>
      </c>
      <c r="I44" s="150"/>
      <c r="J44" s="150" t="e">
        <f>SUM(J41:J43)</f>
        <v>#REF!</v>
      </c>
      <c r="K44" s="150"/>
      <c r="L44" s="150" t="e">
        <f>SUM(L41:L43)</f>
        <v>#REF!</v>
      </c>
      <c r="M44" s="150"/>
      <c r="N44" s="150" t="e">
        <f>SUM(N41:N43)</f>
        <v>#REF!</v>
      </c>
      <c r="O44" s="150"/>
      <c r="P44" s="150" t="e">
        <f>SUM(P41:P43)</f>
        <v>#REF!</v>
      </c>
      <c r="Q44" s="150"/>
      <c r="R44" s="150">
        <f>SUM(R41:R43)</f>
        <v>0</v>
      </c>
      <c r="S44" s="150"/>
      <c r="T44" s="150">
        <f>SUM(T41:T43)</f>
        <v>0</v>
      </c>
      <c r="U44" s="150" t="e">
        <f>SUM(U41:U43)</f>
        <v>#REF!</v>
      </c>
      <c r="V44" s="151" t="e">
        <f>ROUND(U44/12,2)</f>
        <v>#REF!</v>
      </c>
      <c r="W44" s="151">
        <f t="shared" si="1"/>
        <v>0</v>
      </c>
      <c r="X44" s="151">
        <f t="shared" si="2"/>
        <v>12</v>
      </c>
      <c r="Y44" s="151">
        <f t="shared" si="3"/>
        <v>0</v>
      </c>
      <c r="Z44" s="151" t="e">
        <f t="shared" si="6"/>
        <v>#REF!</v>
      </c>
      <c r="AA44" s="151"/>
      <c r="AB44" s="151"/>
      <c r="AC44" s="151"/>
      <c r="AE44" s="152">
        <v>58522</v>
      </c>
      <c r="AF44" s="152" t="e">
        <f>E44-AE44</f>
        <v>#REF!</v>
      </c>
      <c r="AG44" s="401" t="e">
        <f t="shared" si="7"/>
        <v>#REF!</v>
      </c>
    </row>
    <row r="45" spans="1:33" s="142" customFormat="1" ht="30" x14ac:dyDescent="0.25">
      <c r="A45" s="136"/>
      <c r="B45" s="364" t="s">
        <v>311</v>
      </c>
      <c r="C45" s="137"/>
      <c r="D45" s="138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153"/>
      <c r="V45" s="7"/>
      <c r="W45" s="141">
        <f t="shared" si="1"/>
        <v>0</v>
      </c>
      <c r="X45" s="141">
        <f t="shared" si="2"/>
        <v>12</v>
      </c>
      <c r="Y45" s="141">
        <f t="shared" si="3"/>
        <v>0</v>
      </c>
      <c r="Z45" s="7">
        <f t="shared" si="6"/>
        <v>0</v>
      </c>
      <c r="AA45" s="141"/>
      <c r="AB45" s="141"/>
      <c r="AC45" s="141"/>
      <c r="AF45" s="152"/>
      <c r="AG45" s="399">
        <f t="shared" si="7"/>
        <v>0</v>
      </c>
    </row>
    <row r="46" spans="1:33" s="241" customFormat="1" ht="20.25" customHeight="1" x14ac:dyDescent="0.25">
      <c r="A46" s="234"/>
      <c r="B46" s="365" t="s">
        <v>21</v>
      </c>
      <c r="C46" s="310" t="s">
        <v>186</v>
      </c>
      <c r="D46" s="236">
        <v>1</v>
      </c>
      <c r="E46" s="237" t="e">
        <f>штатное!#REF!</f>
        <v>#REF!</v>
      </c>
      <c r="F46" s="237" t="e">
        <f t="shared" ref="F46:F61" si="44">D46*E46</f>
        <v>#REF!</v>
      </c>
      <c r="G46" s="237"/>
      <c r="H46" s="238" t="e">
        <f>$F46*G46*H$2</f>
        <v>#REF!</v>
      </c>
      <c r="I46" s="238"/>
      <c r="J46" s="238" t="e">
        <f t="shared" ref="J46:J61" si="45">$F46*I46*J$2</f>
        <v>#REF!</v>
      </c>
      <c r="K46" s="238"/>
      <c r="L46" s="238" t="e">
        <f t="shared" ref="L46:L61" si="46">$F46*K46*L$2</f>
        <v>#REF!</v>
      </c>
      <c r="M46" s="238"/>
      <c r="N46" s="238" t="e">
        <f t="shared" ref="N46:N61" si="47">$F46*M46*N$2</f>
        <v>#REF!</v>
      </c>
      <c r="O46" s="238">
        <v>12</v>
      </c>
      <c r="P46" s="238" t="e">
        <f t="shared" ref="P46:P61" si="48">$F46*O46*P$2</f>
        <v>#REF!</v>
      </c>
      <c r="Q46" s="238"/>
      <c r="R46" s="238"/>
      <c r="S46" s="238"/>
      <c r="T46" s="238"/>
      <c r="U46" s="237" t="e">
        <f t="shared" ref="U46:U61" si="49">H46+J46+L46+N46+P46+R46+T46</f>
        <v>#REF!</v>
      </c>
      <c r="V46" s="240"/>
      <c r="W46" s="240">
        <f t="shared" si="1"/>
        <v>12</v>
      </c>
      <c r="X46" s="240">
        <f t="shared" si="2"/>
        <v>0</v>
      </c>
      <c r="Y46" s="240">
        <f t="shared" si="3"/>
        <v>12</v>
      </c>
      <c r="Z46" s="240" t="e">
        <f t="shared" si="6"/>
        <v>#REF!</v>
      </c>
      <c r="AA46" s="240"/>
      <c r="AB46" s="240"/>
      <c r="AC46" s="240"/>
      <c r="AF46" s="242"/>
      <c r="AG46" s="399" t="e">
        <f t="shared" si="7"/>
        <v>#REF!</v>
      </c>
    </row>
    <row r="47" spans="1:33" s="241" customFormat="1" ht="23.25" customHeight="1" x14ac:dyDescent="0.25">
      <c r="A47" s="234"/>
      <c r="B47" s="365" t="s">
        <v>46</v>
      </c>
      <c r="C47" s="310" t="s">
        <v>187</v>
      </c>
      <c r="D47" s="236">
        <v>1</v>
      </c>
      <c r="E47" s="237" t="e">
        <f>штатное!#REF!</f>
        <v>#REF!</v>
      </c>
      <c r="F47" s="237" t="e">
        <f t="shared" si="44"/>
        <v>#REF!</v>
      </c>
      <c r="G47" s="237"/>
      <c r="H47" s="238" t="e">
        <f t="shared" ref="H47:H61" si="50">$F47*G47*H$2</f>
        <v>#REF!</v>
      </c>
      <c r="I47" s="238"/>
      <c r="J47" s="238" t="e">
        <f t="shared" si="45"/>
        <v>#REF!</v>
      </c>
      <c r="K47" s="238"/>
      <c r="L47" s="238" t="e">
        <f t="shared" si="46"/>
        <v>#REF!</v>
      </c>
      <c r="M47" s="238"/>
      <c r="N47" s="238" t="e">
        <f t="shared" si="47"/>
        <v>#REF!</v>
      </c>
      <c r="O47" s="238">
        <v>12</v>
      </c>
      <c r="P47" s="238" t="e">
        <f t="shared" si="48"/>
        <v>#REF!</v>
      </c>
      <c r="Q47" s="238"/>
      <c r="R47" s="238"/>
      <c r="S47" s="238"/>
      <c r="T47" s="238"/>
      <c r="U47" s="237" t="e">
        <f t="shared" si="49"/>
        <v>#REF!</v>
      </c>
      <c r="V47" s="240"/>
      <c r="W47" s="240">
        <f t="shared" si="1"/>
        <v>12</v>
      </c>
      <c r="X47" s="240">
        <f t="shared" si="2"/>
        <v>0</v>
      </c>
      <c r="Y47" s="240">
        <f t="shared" si="3"/>
        <v>12</v>
      </c>
      <c r="Z47" s="240" t="e">
        <f t="shared" si="6"/>
        <v>#REF!</v>
      </c>
      <c r="AA47" s="240"/>
      <c r="AB47" s="240"/>
      <c r="AC47" s="240"/>
      <c r="AF47" s="242"/>
      <c r="AG47" s="399" t="e">
        <f t="shared" si="7"/>
        <v>#REF!</v>
      </c>
    </row>
    <row r="48" spans="1:33" s="241" customFormat="1" ht="21" customHeight="1" x14ac:dyDescent="0.25">
      <c r="A48" s="234"/>
      <c r="B48" s="376" t="s">
        <v>44</v>
      </c>
      <c r="C48" s="310" t="s">
        <v>188</v>
      </c>
      <c r="D48" s="236">
        <v>1</v>
      </c>
      <c r="E48" s="237" t="e">
        <f>штатное!#REF!</f>
        <v>#REF!</v>
      </c>
      <c r="F48" s="237" t="e">
        <f>D48*E48</f>
        <v>#REF!</v>
      </c>
      <c r="G48" s="237"/>
      <c r="H48" s="238" t="e">
        <f>$F48*G48*H$2</f>
        <v>#REF!</v>
      </c>
      <c r="I48" s="238"/>
      <c r="J48" s="238" t="e">
        <f>$F48*I48*J$2</f>
        <v>#REF!</v>
      </c>
      <c r="K48" s="238">
        <v>5</v>
      </c>
      <c r="L48" s="238" t="e">
        <f>$F48*K48*L$2</f>
        <v>#REF!</v>
      </c>
      <c r="M48" s="238">
        <v>7</v>
      </c>
      <c r="N48" s="238" t="e">
        <f>$F48*M48*N$2</f>
        <v>#REF!</v>
      </c>
      <c r="O48" s="238"/>
      <c r="P48" s="238" t="e">
        <f>$F48*O48*P$2</f>
        <v>#REF!</v>
      </c>
      <c r="Q48" s="238"/>
      <c r="R48" s="238"/>
      <c r="S48" s="238"/>
      <c r="T48" s="238"/>
      <c r="U48" s="237" t="e">
        <f>H48+J48+L48+N48+P48+R48+T48</f>
        <v>#REF!</v>
      </c>
      <c r="V48" s="240"/>
      <c r="W48" s="240">
        <f t="shared" si="1"/>
        <v>12</v>
      </c>
      <c r="X48" s="240">
        <f t="shared" si="2"/>
        <v>0</v>
      </c>
      <c r="Y48" s="240">
        <f t="shared" si="3"/>
        <v>12</v>
      </c>
      <c r="Z48" s="240" t="e">
        <f t="shared" si="6"/>
        <v>#REF!</v>
      </c>
      <c r="AA48" s="240"/>
      <c r="AB48" s="240"/>
      <c r="AC48" s="240"/>
      <c r="AF48" s="242"/>
      <c r="AG48" s="399" t="e">
        <f t="shared" si="7"/>
        <v>#REF!</v>
      </c>
    </row>
    <row r="49" spans="1:33" s="241" customFormat="1" ht="18" customHeight="1" x14ac:dyDescent="0.25">
      <c r="A49" s="245"/>
      <c r="B49" s="376" t="s">
        <v>44</v>
      </c>
      <c r="C49" s="310" t="s">
        <v>190</v>
      </c>
      <c r="D49" s="236">
        <v>1</v>
      </c>
      <c r="E49" s="237" t="e">
        <f>штатное!#REF!</f>
        <v>#REF!</v>
      </c>
      <c r="F49" s="237" t="e">
        <f t="shared" si="44"/>
        <v>#REF!</v>
      </c>
      <c r="G49" s="237"/>
      <c r="H49" s="238" t="e">
        <f t="shared" si="50"/>
        <v>#REF!</v>
      </c>
      <c r="I49" s="238"/>
      <c r="J49" s="238" t="e">
        <f t="shared" si="45"/>
        <v>#REF!</v>
      </c>
      <c r="K49" s="238"/>
      <c r="L49" s="238" t="e">
        <f t="shared" si="46"/>
        <v>#REF!</v>
      </c>
      <c r="M49" s="238"/>
      <c r="N49" s="238" t="e">
        <f t="shared" si="47"/>
        <v>#REF!</v>
      </c>
      <c r="O49" s="238"/>
      <c r="P49" s="238" t="e">
        <f t="shared" si="48"/>
        <v>#REF!</v>
      </c>
      <c r="Q49" s="238"/>
      <c r="R49" s="238" t="e">
        <f>$F49*Q49*40%</f>
        <v>#REF!</v>
      </c>
      <c r="S49" s="238">
        <v>12</v>
      </c>
      <c r="T49" s="238" t="e">
        <f>$F49*S49*50%</f>
        <v>#REF!</v>
      </c>
      <c r="U49" s="237" t="e">
        <f t="shared" si="49"/>
        <v>#REF!</v>
      </c>
      <c r="V49" s="240"/>
      <c r="W49" s="240">
        <f t="shared" si="1"/>
        <v>12</v>
      </c>
      <c r="X49" s="240">
        <f t="shared" si="2"/>
        <v>0</v>
      </c>
      <c r="Y49" s="240">
        <f t="shared" si="3"/>
        <v>12</v>
      </c>
      <c r="Z49" s="240" t="e">
        <f t="shared" si="6"/>
        <v>#REF!</v>
      </c>
      <c r="AA49" s="240"/>
      <c r="AB49" s="240"/>
      <c r="AC49" s="240"/>
      <c r="AF49" s="242"/>
      <c r="AG49" s="399" t="e">
        <f t="shared" si="7"/>
        <v>#REF!</v>
      </c>
    </row>
    <row r="50" spans="1:33" s="241" customFormat="1" ht="18.75" customHeight="1" x14ac:dyDescent="0.25">
      <c r="A50" s="245"/>
      <c r="B50" s="365" t="s">
        <v>77</v>
      </c>
      <c r="C50" s="310" t="s">
        <v>191</v>
      </c>
      <c r="D50" s="244">
        <v>1</v>
      </c>
      <c r="E50" s="237" t="e">
        <f>штатное!#REF!</f>
        <v>#REF!</v>
      </c>
      <c r="F50" s="252" t="e">
        <f t="shared" si="44"/>
        <v>#REF!</v>
      </c>
      <c r="G50" s="252"/>
      <c r="H50" s="238" t="e">
        <f t="shared" si="50"/>
        <v>#REF!</v>
      </c>
      <c r="I50" s="254"/>
      <c r="J50" s="254" t="e">
        <f t="shared" si="45"/>
        <v>#REF!</v>
      </c>
      <c r="K50" s="254"/>
      <c r="L50" s="254" t="e">
        <f t="shared" si="46"/>
        <v>#REF!</v>
      </c>
      <c r="M50" s="254">
        <v>12</v>
      </c>
      <c r="N50" s="254" t="e">
        <f t="shared" si="47"/>
        <v>#REF!</v>
      </c>
      <c r="O50" s="254"/>
      <c r="P50" s="254" t="e">
        <f t="shared" si="48"/>
        <v>#REF!</v>
      </c>
      <c r="Q50" s="254"/>
      <c r="R50" s="254"/>
      <c r="S50" s="254"/>
      <c r="T50" s="254"/>
      <c r="U50" s="237" t="e">
        <f t="shared" si="49"/>
        <v>#REF!</v>
      </c>
      <c r="V50" s="240"/>
      <c r="W50" s="240">
        <f t="shared" si="1"/>
        <v>12</v>
      </c>
      <c r="X50" s="240">
        <f t="shared" si="2"/>
        <v>0</v>
      </c>
      <c r="Y50" s="240">
        <f t="shared" si="3"/>
        <v>12</v>
      </c>
      <c r="Z50" s="240" t="e">
        <f t="shared" si="6"/>
        <v>#REF!</v>
      </c>
      <c r="AA50" s="240"/>
      <c r="AB50" s="240"/>
      <c r="AC50" s="240"/>
      <c r="AF50" s="242"/>
      <c r="AG50" s="399" t="e">
        <f t="shared" si="7"/>
        <v>#REF!</v>
      </c>
    </row>
    <row r="51" spans="1:33" s="241" customFormat="1" ht="20.25" customHeight="1" x14ac:dyDescent="0.25">
      <c r="A51" s="234"/>
      <c r="B51" s="376" t="s">
        <v>105</v>
      </c>
      <c r="C51" s="310" t="s">
        <v>192</v>
      </c>
      <c r="D51" s="236">
        <v>1</v>
      </c>
      <c r="E51" s="237" t="e">
        <f>штатное!#REF!</f>
        <v>#REF!</v>
      </c>
      <c r="F51" s="237" t="e">
        <f t="shared" si="44"/>
        <v>#REF!</v>
      </c>
      <c r="G51" s="237"/>
      <c r="H51" s="238" t="e">
        <f t="shared" si="50"/>
        <v>#REF!</v>
      </c>
      <c r="I51" s="237"/>
      <c r="J51" s="237" t="e">
        <f t="shared" si="45"/>
        <v>#REF!</v>
      </c>
      <c r="K51" s="237"/>
      <c r="L51" s="237" t="e">
        <f t="shared" si="46"/>
        <v>#REF!</v>
      </c>
      <c r="M51" s="237"/>
      <c r="N51" s="237" t="e">
        <f t="shared" si="47"/>
        <v>#REF!</v>
      </c>
      <c r="O51" s="237"/>
      <c r="P51" s="237" t="e">
        <f t="shared" si="48"/>
        <v>#REF!</v>
      </c>
      <c r="Q51" s="237"/>
      <c r="R51" s="237"/>
      <c r="S51" s="237">
        <v>12</v>
      </c>
      <c r="T51" s="238" t="e">
        <f>$F51*S51*50%</f>
        <v>#REF!</v>
      </c>
      <c r="U51" s="237" t="e">
        <f t="shared" si="49"/>
        <v>#REF!</v>
      </c>
      <c r="V51" s="240"/>
      <c r="W51" s="240">
        <f t="shared" si="1"/>
        <v>12</v>
      </c>
      <c r="X51" s="240">
        <f t="shared" si="2"/>
        <v>0</v>
      </c>
      <c r="Y51" s="240">
        <f t="shared" si="3"/>
        <v>12</v>
      </c>
      <c r="Z51" s="240" t="e">
        <f t="shared" si="6"/>
        <v>#REF!</v>
      </c>
      <c r="AA51" s="240"/>
      <c r="AB51" s="240"/>
      <c r="AC51" s="240"/>
      <c r="AF51" s="242"/>
      <c r="AG51" s="399" t="e">
        <f t="shared" si="7"/>
        <v>#REF!</v>
      </c>
    </row>
    <row r="52" spans="1:33" s="241" customFormat="1" ht="21.75" customHeight="1" x14ac:dyDescent="0.25">
      <c r="A52" s="234"/>
      <c r="B52" s="365" t="s">
        <v>106</v>
      </c>
      <c r="C52" s="307" t="s">
        <v>193</v>
      </c>
      <c r="D52" s="236">
        <v>1</v>
      </c>
      <c r="E52" s="237" t="e">
        <f>штатное!#REF!</f>
        <v>#REF!</v>
      </c>
      <c r="F52" s="237" t="e">
        <f>D52*E52</f>
        <v>#REF!</v>
      </c>
      <c r="G52" s="252"/>
      <c r="H52" s="238" t="e">
        <f t="shared" si="50"/>
        <v>#REF!</v>
      </c>
      <c r="I52" s="238"/>
      <c r="J52" s="238" t="e">
        <f t="shared" si="45"/>
        <v>#REF!</v>
      </c>
      <c r="K52" s="238"/>
      <c r="L52" s="238"/>
      <c r="M52" s="238">
        <v>6</v>
      </c>
      <c r="N52" s="238" t="e">
        <f t="shared" si="47"/>
        <v>#REF!</v>
      </c>
      <c r="O52" s="238">
        <v>6</v>
      </c>
      <c r="P52" s="238" t="e">
        <f t="shared" si="48"/>
        <v>#REF!</v>
      </c>
      <c r="Q52" s="238"/>
      <c r="R52" s="238"/>
      <c r="S52" s="238"/>
      <c r="T52" s="238"/>
      <c r="U52" s="237" t="e">
        <f>H52+J52+L52+N52+P52+R52+T52</f>
        <v>#REF!</v>
      </c>
      <c r="V52" s="240"/>
      <c r="W52" s="240">
        <f t="shared" si="1"/>
        <v>12</v>
      </c>
      <c r="X52" s="240">
        <f t="shared" si="2"/>
        <v>0</v>
      </c>
      <c r="Y52" s="240">
        <f t="shared" si="3"/>
        <v>12</v>
      </c>
      <c r="Z52" s="240" t="e">
        <f t="shared" si="6"/>
        <v>#REF!</v>
      </c>
      <c r="AA52" s="240"/>
      <c r="AB52" s="240"/>
      <c r="AC52" s="240"/>
      <c r="AF52" s="242"/>
      <c r="AG52" s="399" t="e">
        <f t="shared" si="7"/>
        <v>#REF!</v>
      </c>
    </row>
    <row r="53" spans="1:33" s="241" customFormat="1" ht="24" customHeight="1" x14ac:dyDescent="0.25">
      <c r="A53" s="234"/>
      <c r="B53" s="365" t="s">
        <v>305</v>
      </c>
      <c r="C53" s="307" t="s">
        <v>194</v>
      </c>
      <c r="D53" s="236">
        <v>1</v>
      </c>
      <c r="E53" s="237" t="e">
        <f>штатное!#REF!</f>
        <v>#REF!</v>
      </c>
      <c r="F53" s="237" t="e">
        <f>D53*E53</f>
        <v>#REF!</v>
      </c>
      <c r="G53" s="252"/>
      <c r="H53" s="238" t="e">
        <f t="shared" ref="H53" si="51">$F53*G53*H$2</f>
        <v>#REF!</v>
      </c>
      <c r="I53" s="238"/>
      <c r="J53" s="238" t="e">
        <f t="shared" ref="J53" si="52">$F53*I53*J$2</f>
        <v>#REF!</v>
      </c>
      <c r="K53" s="238"/>
      <c r="L53" s="238"/>
      <c r="M53" s="238"/>
      <c r="N53" s="238" t="e">
        <f t="shared" ref="N53" si="53">$F53*M53*N$2</f>
        <v>#REF!</v>
      </c>
      <c r="O53" s="238"/>
      <c r="P53" s="238" t="e">
        <f t="shared" ref="P53" si="54">$F53*O53*P$2</f>
        <v>#REF!</v>
      </c>
      <c r="Q53" s="238">
        <v>12</v>
      </c>
      <c r="R53" s="238" t="e">
        <f>$F53*Q53*40%</f>
        <v>#REF!</v>
      </c>
      <c r="S53" s="238"/>
      <c r="T53" s="238"/>
      <c r="U53" s="237" t="e">
        <f>H53+J53+L53+N53+P53+R53+T53</f>
        <v>#REF!</v>
      </c>
      <c r="V53" s="240"/>
      <c r="W53" s="240">
        <f t="shared" si="1"/>
        <v>12</v>
      </c>
      <c r="X53" s="240">
        <f t="shared" si="2"/>
        <v>0</v>
      </c>
      <c r="Y53" s="240">
        <f t="shared" si="3"/>
        <v>12</v>
      </c>
      <c r="Z53" s="240" t="e">
        <f t="shared" si="6"/>
        <v>#REF!</v>
      </c>
      <c r="AA53" s="240"/>
      <c r="AB53" s="240"/>
      <c r="AC53" s="240"/>
      <c r="AF53" s="242"/>
      <c r="AG53" s="399" t="e">
        <f t="shared" si="7"/>
        <v>#REF!</v>
      </c>
    </row>
    <row r="54" spans="1:33" s="241" customFormat="1" ht="24" customHeight="1" x14ac:dyDescent="0.25">
      <c r="A54" s="251"/>
      <c r="B54" s="376"/>
      <c r="C54" s="307"/>
      <c r="D54" s="236"/>
      <c r="E54" s="237"/>
      <c r="F54" s="237"/>
      <c r="G54" s="252"/>
      <c r="H54" s="238"/>
      <c r="I54" s="254"/>
      <c r="J54" s="238"/>
      <c r="K54" s="254"/>
      <c r="L54" s="238"/>
      <c r="M54" s="254"/>
      <c r="N54" s="238"/>
      <c r="O54" s="238"/>
      <c r="P54" s="238"/>
      <c r="Q54" s="238"/>
      <c r="R54" s="238"/>
      <c r="S54" s="238"/>
      <c r="T54" s="238"/>
      <c r="U54" s="237"/>
      <c r="V54" s="240"/>
      <c r="W54" s="240"/>
      <c r="X54" s="240"/>
      <c r="Y54" s="240"/>
      <c r="Z54" s="240"/>
      <c r="AA54" s="240"/>
      <c r="AB54" s="240"/>
      <c r="AC54" s="240"/>
      <c r="AF54" s="242"/>
      <c r="AG54" s="399"/>
    </row>
    <row r="55" spans="1:33" s="241" customFormat="1" ht="24" customHeight="1" x14ac:dyDescent="0.25">
      <c r="A55" s="251"/>
      <c r="B55" s="376" t="s">
        <v>44</v>
      </c>
      <c r="C55" s="306" t="s">
        <v>195</v>
      </c>
      <c r="D55" s="236">
        <v>1</v>
      </c>
      <c r="E55" s="237" t="e">
        <f>штатное!#REF!</f>
        <v>#REF!</v>
      </c>
      <c r="F55" s="237" t="e">
        <f t="shared" si="44"/>
        <v>#REF!</v>
      </c>
      <c r="G55" s="252"/>
      <c r="H55" s="238" t="e">
        <f t="shared" si="50"/>
        <v>#REF!</v>
      </c>
      <c r="I55" s="254"/>
      <c r="J55" s="238" t="e">
        <f t="shared" si="45"/>
        <v>#REF!</v>
      </c>
      <c r="K55" s="254"/>
      <c r="L55" s="238" t="e">
        <f t="shared" si="46"/>
        <v>#REF!</v>
      </c>
      <c r="M55" s="254"/>
      <c r="N55" s="238" t="e">
        <f t="shared" si="47"/>
        <v>#REF!</v>
      </c>
      <c r="O55" s="238">
        <v>12</v>
      </c>
      <c r="P55" s="238" t="e">
        <f t="shared" si="48"/>
        <v>#REF!</v>
      </c>
      <c r="Q55" s="238"/>
      <c r="R55" s="238"/>
      <c r="S55" s="238"/>
      <c r="T55" s="238"/>
      <c r="U55" s="237" t="e">
        <f t="shared" si="49"/>
        <v>#REF!</v>
      </c>
      <c r="V55" s="240"/>
      <c r="W55" s="240">
        <f t="shared" si="1"/>
        <v>12</v>
      </c>
      <c r="X55" s="240">
        <f t="shared" si="2"/>
        <v>0</v>
      </c>
      <c r="Y55" s="240">
        <f t="shared" si="3"/>
        <v>12</v>
      </c>
      <c r="Z55" s="240" t="e">
        <f t="shared" si="6"/>
        <v>#REF!</v>
      </c>
      <c r="AA55" s="240"/>
      <c r="AB55" s="240"/>
      <c r="AC55" s="240"/>
      <c r="AF55" s="242"/>
      <c r="AG55" s="399" t="e">
        <f t="shared" si="7"/>
        <v>#REF!</v>
      </c>
    </row>
    <row r="56" spans="1:33" s="241" customFormat="1" ht="22.5" customHeight="1" x14ac:dyDescent="0.25">
      <c r="A56" s="251"/>
      <c r="B56" s="365" t="s">
        <v>77</v>
      </c>
      <c r="C56" s="307" t="s">
        <v>197</v>
      </c>
      <c r="D56" s="244">
        <v>1</v>
      </c>
      <c r="E56" s="237" t="e">
        <f>штатное!#REF!</f>
        <v>#REF!</v>
      </c>
      <c r="F56" s="252" t="e">
        <f t="shared" si="44"/>
        <v>#REF!</v>
      </c>
      <c r="G56" s="252"/>
      <c r="H56" s="238" t="e">
        <f t="shared" si="50"/>
        <v>#REF!</v>
      </c>
      <c r="I56" s="254"/>
      <c r="J56" s="238" t="e">
        <f t="shared" si="45"/>
        <v>#REF!</v>
      </c>
      <c r="K56" s="254"/>
      <c r="L56" s="238" t="e">
        <f t="shared" si="46"/>
        <v>#REF!</v>
      </c>
      <c r="M56" s="254">
        <v>12</v>
      </c>
      <c r="N56" s="238" t="e">
        <f t="shared" si="47"/>
        <v>#REF!</v>
      </c>
      <c r="O56" s="238"/>
      <c r="P56" s="238" t="e">
        <f t="shared" si="48"/>
        <v>#REF!</v>
      </c>
      <c r="Q56" s="238"/>
      <c r="R56" s="238"/>
      <c r="S56" s="238"/>
      <c r="T56" s="238" t="e">
        <f>$F56*S56*50%</f>
        <v>#REF!</v>
      </c>
      <c r="U56" s="237" t="e">
        <f t="shared" si="49"/>
        <v>#REF!</v>
      </c>
      <c r="V56" s="240"/>
      <c r="W56" s="240">
        <f t="shared" si="1"/>
        <v>12</v>
      </c>
      <c r="X56" s="240">
        <f t="shared" si="2"/>
        <v>0</v>
      </c>
      <c r="Y56" s="240">
        <f t="shared" si="3"/>
        <v>12</v>
      </c>
      <c r="Z56" s="240" t="e">
        <f t="shared" si="6"/>
        <v>#REF!</v>
      </c>
      <c r="AA56" s="240"/>
      <c r="AB56" s="240"/>
      <c r="AC56" s="240"/>
      <c r="AF56" s="242"/>
      <c r="AG56" s="399" t="e">
        <f t="shared" si="7"/>
        <v>#REF!</v>
      </c>
    </row>
    <row r="57" spans="1:33" s="309" customFormat="1" ht="32.25" customHeight="1" x14ac:dyDescent="0.25">
      <c r="A57" s="311"/>
      <c r="B57" s="377" t="s">
        <v>77</v>
      </c>
      <c r="C57" s="307" t="s">
        <v>286</v>
      </c>
      <c r="D57" s="312">
        <v>1</v>
      </c>
      <c r="E57" s="313" t="e">
        <f>штатное!#REF!</f>
        <v>#REF!</v>
      </c>
      <c r="F57" s="314" t="e">
        <f>E57</f>
        <v>#REF!</v>
      </c>
      <c r="G57" s="314"/>
      <c r="H57" s="315" t="e">
        <f t="shared" ref="H57" si="55">$F57*G57*H$2</f>
        <v>#REF!</v>
      </c>
      <c r="I57" s="316"/>
      <c r="J57" s="315" t="e">
        <f t="shared" ref="J57" si="56">$F57*I57*J$2</f>
        <v>#REF!</v>
      </c>
      <c r="K57" s="316"/>
      <c r="L57" s="315" t="e">
        <f t="shared" ref="L57" si="57">$F57*K57*L$2</f>
        <v>#REF!</v>
      </c>
      <c r="M57" s="316">
        <v>12</v>
      </c>
      <c r="N57" s="315" t="e">
        <f t="shared" ref="N57" si="58">$F57*M57*N$2</f>
        <v>#REF!</v>
      </c>
      <c r="O57" s="315"/>
      <c r="P57" s="315" t="e">
        <f t="shared" ref="P57" si="59">$F57*O57*P$2</f>
        <v>#REF!</v>
      </c>
      <c r="Q57" s="315"/>
      <c r="R57" s="315"/>
      <c r="S57" s="315"/>
      <c r="T57" s="238" t="e">
        <f t="shared" ref="T57:T59" si="60">$F57*S57*50%</f>
        <v>#REF!</v>
      </c>
      <c r="U57" s="313" t="e">
        <f t="shared" ref="U57" si="61">H57+J57+L57+N57+P57+R57+T57</f>
        <v>#REF!</v>
      </c>
      <c r="V57" s="317"/>
      <c r="W57" s="317">
        <f t="shared" ref="W57" si="62">G57+I57+K57+M57+O57+Q57+S57</f>
        <v>12</v>
      </c>
      <c r="X57" s="317">
        <f t="shared" ref="X57" si="63">12-W57</f>
        <v>0</v>
      </c>
      <c r="Y57" s="317">
        <f t="shared" ref="Y57" si="64">W57-G57</f>
        <v>12</v>
      </c>
      <c r="Z57" s="317" t="e">
        <f t="shared" ref="Z57" si="65">U57/12</f>
        <v>#REF!</v>
      </c>
      <c r="AA57" s="317"/>
      <c r="AB57" s="317"/>
      <c r="AC57" s="317"/>
      <c r="AF57" s="318"/>
      <c r="AG57" s="402" t="e">
        <f t="shared" si="7"/>
        <v>#REF!</v>
      </c>
    </row>
    <row r="58" spans="1:33" s="309" customFormat="1" ht="20.25" customHeight="1" x14ac:dyDescent="0.25">
      <c r="A58" s="311"/>
      <c r="B58" s="377" t="s">
        <v>81</v>
      </c>
      <c r="C58" s="306" t="s">
        <v>196</v>
      </c>
      <c r="D58" s="319">
        <v>1</v>
      </c>
      <c r="E58" s="313" t="e">
        <f>штатное!#REF!</f>
        <v>#REF!</v>
      </c>
      <c r="F58" s="313" t="e">
        <f t="shared" si="44"/>
        <v>#REF!</v>
      </c>
      <c r="G58" s="314"/>
      <c r="H58" s="315" t="e">
        <f t="shared" si="50"/>
        <v>#REF!</v>
      </c>
      <c r="I58" s="316"/>
      <c r="J58" s="315" t="e">
        <f t="shared" si="45"/>
        <v>#REF!</v>
      </c>
      <c r="K58" s="316"/>
      <c r="L58" s="315" t="e">
        <f t="shared" si="46"/>
        <v>#REF!</v>
      </c>
      <c r="M58" s="316">
        <v>7</v>
      </c>
      <c r="N58" s="315" t="e">
        <f t="shared" si="47"/>
        <v>#REF!</v>
      </c>
      <c r="O58" s="315">
        <v>5</v>
      </c>
      <c r="P58" s="315" t="e">
        <f t="shared" si="48"/>
        <v>#REF!</v>
      </c>
      <c r="Q58" s="315"/>
      <c r="R58" s="315"/>
      <c r="S58" s="315"/>
      <c r="T58" s="238" t="e">
        <f t="shared" si="60"/>
        <v>#REF!</v>
      </c>
      <c r="U58" s="313" t="e">
        <f t="shared" si="49"/>
        <v>#REF!</v>
      </c>
      <c r="V58" s="317"/>
      <c r="W58" s="317">
        <f t="shared" si="1"/>
        <v>12</v>
      </c>
      <c r="X58" s="317">
        <f t="shared" si="2"/>
        <v>0</v>
      </c>
      <c r="Y58" s="317">
        <f t="shared" si="3"/>
        <v>12</v>
      </c>
      <c r="Z58" s="317" t="e">
        <f t="shared" si="6"/>
        <v>#REF!</v>
      </c>
      <c r="AA58" s="317"/>
      <c r="AB58" s="317"/>
      <c r="AC58" s="317"/>
      <c r="AF58" s="318"/>
      <c r="AG58" s="402" t="e">
        <f t="shared" si="7"/>
        <v>#REF!</v>
      </c>
    </row>
    <row r="59" spans="1:33" s="241" customFormat="1" ht="24.75" customHeight="1" x14ac:dyDescent="0.25">
      <c r="A59" s="251"/>
      <c r="B59" s="365" t="s">
        <v>81</v>
      </c>
      <c r="C59" s="307" t="s">
        <v>185</v>
      </c>
      <c r="D59" s="244">
        <v>1</v>
      </c>
      <c r="E59" s="237" t="e">
        <f>штатное!#REF!</f>
        <v>#REF!</v>
      </c>
      <c r="F59" s="252" t="e">
        <f t="shared" si="44"/>
        <v>#REF!</v>
      </c>
      <c r="G59" s="252"/>
      <c r="H59" s="238" t="e">
        <f t="shared" si="50"/>
        <v>#REF!</v>
      </c>
      <c r="I59" s="254"/>
      <c r="J59" s="238" t="e">
        <f t="shared" si="45"/>
        <v>#REF!</v>
      </c>
      <c r="K59" s="254"/>
      <c r="L59" s="238" t="e">
        <f t="shared" si="46"/>
        <v>#REF!</v>
      </c>
      <c r="M59" s="254">
        <v>12</v>
      </c>
      <c r="N59" s="238" t="e">
        <f t="shared" si="47"/>
        <v>#REF!</v>
      </c>
      <c r="O59" s="238"/>
      <c r="P59" s="238" t="e">
        <f t="shared" si="48"/>
        <v>#REF!</v>
      </c>
      <c r="Q59" s="238"/>
      <c r="R59" s="238"/>
      <c r="S59" s="238"/>
      <c r="T59" s="238" t="e">
        <f t="shared" si="60"/>
        <v>#REF!</v>
      </c>
      <c r="U59" s="237" t="e">
        <f t="shared" si="49"/>
        <v>#REF!</v>
      </c>
      <c r="V59" s="240"/>
      <c r="W59" s="240">
        <f t="shared" si="1"/>
        <v>12</v>
      </c>
      <c r="X59" s="240">
        <f t="shared" si="2"/>
        <v>0</v>
      </c>
      <c r="Y59" s="240">
        <f t="shared" si="3"/>
        <v>12</v>
      </c>
      <c r="Z59" s="240" t="e">
        <f t="shared" si="6"/>
        <v>#REF!</v>
      </c>
      <c r="AA59" s="240"/>
      <c r="AB59" s="240"/>
      <c r="AC59" s="240"/>
      <c r="AF59" s="242"/>
      <c r="AG59" s="399" t="e">
        <f t="shared" si="7"/>
        <v>#REF!</v>
      </c>
    </row>
    <row r="60" spans="1:33" s="241" customFormat="1" ht="24" customHeight="1" x14ac:dyDescent="0.25">
      <c r="A60" s="251"/>
      <c r="B60" s="365" t="s">
        <v>45</v>
      </c>
      <c r="C60" s="307" t="s">
        <v>198</v>
      </c>
      <c r="D60" s="244">
        <v>1</v>
      </c>
      <c r="E60" s="252" t="e">
        <f>штатное!#REF!</f>
        <v>#REF!</v>
      </c>
      <c r="F60" s="252" t="e">
        <f t="shared" si="44"/>
        <v>#REF!</v>
      </c>
      <c r="G60" s="252"/>
      <c r="H60" s="238" t="e">
        <f t="shared" si="50"/>
        <v>#REF!</v>
      </c>
      <c r="I60" s="254"/>
      <c r="J60" s="238" t="e">
        <f t="shared" si="45"/>
        <v>#REF!</v>
      </c>
      <c r="K60" s="254"/>
      <c r="L60" s="238" t="e">
        <f t="shared" si="46"/>
        <v>#REF!</v>
      </c>
      <c r="M60" s="254">
        <v>12</v>
      </c>
      <c r="N60" s="238" t="e">
        <f t="shared" si="47"/>
        <v>#REF!</v>
      </c>
      <c r="O60" s="238"/>
      <c r="P60" s="238" t="e">
        <f t="shared" si="48"/>
        <v>#REF!</v>
      </c>
      <c r="Q60" s="238"/>
      <c r="R60" s="238"/>
      <c r="S60" s="238"/>
      <c r="T60" s="238"/>
      <c r="U60" s="237" t="e">
        <f t="shared" si="49"/>
        <v>#REF!</v>
      </c>
      <c r="V60" s="240"/>
      <c r="W60" s="240">
        <f t="shared" si="1"/>
        <v>12</v>
      </c>
      <c r="X60" s="240">
        <f t="shared" si="2"/>
        <v>0</v>
      </c>
      <c r="Y60" s="240">
        <f t="shared" si="3"/>
        <v>12</v>
      </c>
      <c r="Z60" s="240" t="e">
        <f t="shared" si="6"/>
        <v>#REF!</v>
      </c>
      <c r="AA60" s="240"/>
      <c r="AB60" s="240"/>
      <c r="AC60" s="240"/>
      <c r="AF60" s="242"/>
      <c r="AG60" s="399" t="e">
        <f t="shared" si="7"/>
        <v>#REF!</v>
      </c>
    </row>
    <row r="61" spans="1:33" s="241" customFormat="1" ht="25.5" customHeight="1" x14ac:dyDescent="0.25">
      <c r="A61" s="251"/>
      <c r="B61" s="369" t="s">
        <v>45</v>
      </c>
      <c r="C61" s="307" t="s">
        <v>304</v>
      </c>
      <c r="D61" s="244">
        <v>1</v>
      </c>
      <c r="E61" s="252" t="e">
        <f>штатное!#REF!</f>
        <v>#REF!</v>
      </c>
      <c r="F61" s="252" t="e">
        <f t="shared" si="44"/>
        <v>#REF!</v>
      </c>
      <c r="G61" s="252"/>
      <c r="H61" s="254" t="e">
        <f t="shared" si="50"/>
        <v>#REF!</v>
      </c>
      <c r="I61" s="254"/>
      <c r="J61" s="254" t="e">
        <f t="shared" si="45"/>
        <v>#REF!</v>
      </c>
      <c r="K61" s="254"/>
      <c r="L61" s="254" t="e">
        <f t="shared" si="46"/>
        <v>#REF!</v>
      </c>
      <c r="M61" s="254">
        <v>12</v>
      </c>
      <c r="N61" s="254" t="e">
        <f t="shared" si="47"/>
        <v>#REF!</v>
      </c>
      <c r="O61" s="254"/>
      <c r="P61" s="254" t="e">
        <f t="shared" si="48"/>
        <v>#REF!</v>
      </c>
      <c r="Q61" s="254"/>
      <c r="R61" s="254"/>
      <c r="S61" s="254">
        <v>12</v>
      </c>
      <c r="T61" s="254"/>
      <c r="U61" s="252" t="e">
        <f t="shared" si="49"/>
        <v>#REF!</v>
      </c>
      <c r="V61" s="240"/>
      <c r="W61" s="240">
        <f t="shared" si="1"/>
        <v>24</v>
      </c>
      <c r="X61" s="240">
        <f t="shared" si="2"/>
        <v>-12</v>
      </c>
      <c r="Y61" s="240">
        <f t="shared" si="3"/>
        <v>24</v>
      </c>
      <c r="Z61" s="240" t="e">
        <f t="shared" si="6"/>
        <v>#REF!</v>
      </c>
      <c r="AA61" s="240"/>
      <c r="AB61" s="240"/>
      <c r="AC61" s="240"/>
      <c r="AF61" s="242"/>
      <c r="AG61" s="399" t="e">
        <f t="shared" si="7"/>
        <v>#REF!</v>
      </c>
    </row>
    <row r="62" spans="1:33" s="156" customFormat="1" ht="23.25" customHeight="1" x14ac:dyDescent="0.25">
      <c r="A62" s="162"/>
      <c r="B62" s="372" t="s">
        <v>27</v>
      </c>
      <c r="C62" s="163"/>
      <c r="D62" s="164">
        <f>SUM(D46:D61)</f>
        <v>15</v>
      </c>
      <c r="E62" s="165" t="e">
        <f>SUM(E46:E61)</f>
        <v>#REF!</v>
      </c>
      <c r="F62" s="165" t="e">
        <f>SUM(F46:F61)</f>
        <v>#REF!</v>
      </c>
      <c r="G62" s="165"/>
      <c r="H62" s="165" t="e">
        <f>SUM(H46:H61)</f>
        <v>#REF!</v>
      </c>
      <c r="I62" s="165"/>
      <c r="J62" s="165" t="e">
        <f>SUM(J46:J61)</f>
        <v>#REF!</v>
      </c>
      <c r="K62" s="165"/>
      <c r="L62" s="165" t="e">
        <f>SUM(L46:L61)</f>
        <v>#REF!</v>
      </c>
      <c r="M62" s="165"/>
      <c r="N62" s="165" t="e">
        <f>SUM(N46:N61)</f>
        <v>#REF!</v>
      </c>
      <c r="O62" s="165"/>
      <c r="P62" s="165" t="e">
        <f>SUM(P46:P61)</f>
        <v>#REF!</v>
      </c>
      <c r="Q62" s="165"/>
      <c r="R62" s="165" t="e">
        <f>SUM(R46:R61)</f>
        <v>#REF!</v>
      </c>
      <c r="S62" s="165"/>
      <c r="T62" s="165" t="e">
        <f>SUM(T46:T61)</f>
        <v>#REF!</v>
      </c>
      <c r="U62" s="165" t="e">
        <f>SUM(U46:U61)</f>
        <v>#REF!</v>
      </c>
      <c r="V62" s="151" t="e">
        <f>ROUND(U62/12,2)</f>
        <v>#REF!</v>
      </c>
      <c r="W62" s="165">
        <f t="shared" si="1"/>
        <v>0</v>
      </c>
      <c r="X62" s="165">
        <f t="shared" si="2"/>
        <v>12</v>
      </c>
      <c r="Y62" s="165">
        <f t="shared" si="3"/>
        <v>0</v>
      </c>
      <c r="Z62" s="165" t="e">
        <f t="shared" si="6"/>
        <v>#REF!</v>
      </c>
      <c r="AA62" s="165"/>
      <c r="AB62" s="165"/>
      <c r="AC62" s="165"/>
      <c r="AE62" s="166">
        <v>354260</v>
      </c>
      <c r="AF62" s="166" t="e">
        <f>E62-AE62</f>
        <v>#REF!</v>
      </c>
      <c r="AG62" s="401" t="e">
        <f t="shared" si="7"/>
        <v>#REF!</v>
      </c>
    </row>
    <row r="63" spans="1:33" s="142" customFormat="1" ht="30" x14ac:dyDescent="0.25">
      <c r="A63" s="136"/>
      <c r="B63" s="393" t="s">
        <v>312</v>
      </c>
      <c r="C63" s="137"/>
      <c r="D63" s="138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153"/>
      <c r="V63" s="7"/>
      <c r="W63" s="141">
        <f t="shared" si="1"/>
        <v>0</v>
      </c>
      <c r="X63" s="141">
        <f t="shared" si="2"/>
        <v>12</v>
      </c>
      <c r="Y63" s="141">
        <f t="shared" si="3"/>
        <v>0</v>
      </c>
      <c r="Z63" s="7">
        <f t="shared" si="6"/>
        <v>0</v>
      </c>
      <c r="AA63" s="141"/>
      <c r="AB63" s="141"/>
      <c r="AC63" s="141"/>
      <c r="AF63" s="152"/>
      <c r="AG63" s="399">
        <f t="shared" si="7"/>
        <v>0</v>
      </c>
    </row>
    <row r="64" spans="1:33" s="241" customFormat="1" ht="21.75" customHeight="1" x14ac:dyDescent="0.25">
      <c r="A64" s="245"/>
      <c r="B64" s="365" t="s">
        <v>29</v>
      </c>
      <c r="C64" s="306" t="s">
        <v>199</v>
      </c>
      <c r="D64" s="236">
        <v>1</v>
      </c>
      <c r="E64" s="237" t="e">
        <f>штатное!#REF!</f>
        <v>#REF!</v>
      </c>
      <c r="F64" s="237" t="e">
        <f t="shared" ref="F64:F72" si="66">D64*E64</f>
        <v>#REF!</v>
      </c>
      <c r="G64" s="237"/>
      <c r="H64" s="238" t="e">
        <f t="shared" ref="H64:H80" si="67">$F64*G64*H$2</f>
        <v>#REF!</v>
      </c>
      <c r="I64" s="238"/>
      <c r="J64" s="238" t="e">
        <f t="shared" ref="J64:J80" si="68">$F64*I64*J$2</f>
        <v>#REF!</v>
      </c>
      <c r="K64" s="238"/>
      <c r="L64" s="238" t="e">
        <f t="shared" ref="L64:L80" si="69">$F64*K64*L$2</f>
        <v>#REF!</v>
      </c>
      <c r="M64" s="238">
        <v>12</v>
      </c>
      <c r="N64" s="238" t="e">
        <f t="shared" ref="N64:N80" si="70">$F64*M64*N$2</f>
        <v>#REF!</v>
      </c>
      <c r="O64" s="238"/>
      <c r="P64" s="238" t="e">
        <f t="shared" ref="P64:P80" si="71">$F64*O64*P$2</f>
        <v>#REF!</v>
      </c>
      <c r="Q64" s="238"/>
      <c r="R64" s="238"/>
      <c r="S64" s="238"/>
      <c r="T64" s="238"/>
      <c r="U64" s="237" t="e">
        <f t="shared" ref="U64:U80" si="72">H64+J64+L64+N64+P64+R64+T64</f>
        <v>#REF!</v>
      </c>
      <c r="V64" s="240"/>
      <c r="W64" s="240">
        <f t="shared" ref="W64:W75" si="73">G64+I64+K64+M64+O64+Q64+S64</f>
        <v>12</v>
      </c>
      <c r="X64" s="240">
        <f t="shared" ref="X64:X149" si="74">12-W64</f>
        <v>0</v>
      </c>
      <c r="Y64" s="240">
        <f t="shared" ref="Y64:Y75" si="75">W64-G64</f>
        <v>12</v>
      </c>
      <c r="Z64" s="240" t="e">
        <f t="shared" si="6"/>
        <v>#REF!</v>
      </c>
      <c r="AA64" s="240"/>
      <c r="AB64" s="240"/>
      <c r="AC64" s="240"/>
      <c r="AF64" s="242"/>
      <c r="AG64" s="399" t="e">
        <f t="shared" si="7"/>
        <v>#REF!</v>
      </c>
    </row>
    <row r="65" spans="1:33" s="241" customFormat="1" ht="22.5" customHeight="1" x14ac:dyDescent="0.25">
      <c r="A65" s="251"/>
      <c r="B65" s="365" t="s">
        <v>46</v>
      </c>
      <c r="C65" s="306" t="s">
        <v>287</v>
      </c>
      <c r="D65" s="236">
        <v>1</v>
      </c>
      <c r="E65" s="237" t="e">
        <f>штатное!#REF!</f>
        <v>#REF!</v>
      </c>
      <c r="F65" s="237" t="e">
        <f t="shared" si="66"/>
        <v>#REF!</v>
      </c>
      <c r="G65" s="237"/>
      <c r="H65" s="238" t="e">
        <f t="shared" si="67"/>
        <v>#REF!</v>
      </c>
      <c r="I65" s="238"/>
      <c r="J65" s="238" t="e">
        <f t="shared" si="68"/>
        <v>#REF!</v>
      </c>
      <c r="K65" s="238"/>
      <c r="L65" s="238" t="e">
        <f t="shared" si="69"/>
        <v>#REF!</v>
      </c>
      <c r="M65" s="238">
        <v>12</v>
      </c>
      <c r="N65" s="238" t="e">
        <f t="shared" si="70"/>
        <v>#REF!</v>
      </c>
      <c r="O65" s="238"/>
      <c r="P65" s="238" t="e">
        <f t="shared" si="71"/>
        <v>#REF!</v>
      </c>
      <c r="Q65" s="238"/>
      <c r="R65" s="238"/>
      <c r="S65" s="238"/>
      <c r="T65" s="238"/>
      <c r="U65" s="237" t="e">
        <f t="shared" si="72"/>
        <v>#REF!</v>
      </c>
      <c r="V65" s="240"/>
      <c r="W65" s="240">
        <f t="shared" si="73"/>
        <v>12</v>
      </c>
      <c r="X65" s="240">
        <f t="shared" si="74"/>
        <v>0</v>
      </c>
      <c r="Y65" s="240">
        <f t="shared" si="75"/>
        <v>12</v>
      </c>
      <c r="Z65" s="240" t="e">
        <f t="shared" si="6"/>
        <v>#REF!</v>
      </c>
      <c r="AA65" s="240"/>
      <c r="AB65" s="240"/>
      <c r="AC65" s="240"/>
      <c r="AF65" s="242"/>
      <c r="AG65" s="399" t="e">
        <f t="shared" si="7"/>
        <v>#REF!</v>
      </c>
    </row>
    <row r="66" spans="1:33" s="241" customFormat="1" ht="22.5" customHeight="1" x14ac:dyDescent="0.25">
      <c r="A66" s="234"/>
      <c r="B66" s="365" t="s">
        <v>114</v>
      </c>
      <c r="C66" s="306" t="s">
        <v>200</v>
      </c>
      <c r="D66" s="236">
        <v>1</v>
      </c>
      <c r="E66" s="237" t="e">
        <f>штатное!#REF!</f>
        <v>#REF!</v>
      </c>
      <c r="F66" s="237" t="e">
        <f t="shared" si="66"/>
        <v>#REF!</v>
      </c>
      <c r="G66" s="237"/>
      <c r="H66" s="238" t="e">
        <f>$F66*G66*H$2</f>
        <v>#REF!</v>
      </c>
      <c r="I66" s="238"/>
      <c r="J66" s="238" t="e">
        <f t="shared" si="68"/>
        <v>#REF!</v>
      </c>
      <c r="K66" s="238">
        <v>3</v>
      </c>
      <c r="L66" s="238" t="e">
        <f t="shared" si="69"/>
        <v>#REF!</v>
      </c>
      <c r="M66" s="238">
        <v>9</v>
      </c>
      <c r="N66" s="238" t="e">
        <f t="shared" si="70"/>
        <v>#REF!</v>
      </c>
      <c r="O66" s="238"/>
      <c r="P66" s="238" t="e">
        <f t="shared" si="71"/>
        <v>#REF!</v>
      </c>
      <c r="Q66" s="238"/>
      <c r="R66" s="238"/>
      <c r="S66" s="238"/>
      <c r="T66" s="238"/>
      <c r="U66" s="237" t="e">
        <f t="shared" si="72"/>
        <v>#REF!</v>
      </c>
      <c r="V66" s="240"/>
      <c r="W66" s="240">
        <f t="shared" si="73"/>
        <v>12</v>
      </c>
      <c r="X66" s="240">
        <f t="shared" si="74"/>
        <v>0</v>
      </c>
      <c r="Y66" s="240">
        <f t="shared" si="75"/>
        <v>12</v>
      </c>
      <c r="Z66" s="240" t="e">
        <f t="shared" si="6"/>
        <v>#REF!</v>
      </c>
      <c r="AA66" s="240"/>
      <c r="AB66" s="240"/>
      <c r="AC66" s="240"/>
      <c r="AF66" s="242"/>
      <c r="AG66" s="399" t="e">
        <f t="shared" si="7"/>
        <v>#REF!</v>
      </c>
    </row>
    <row r="67" spans="1:33" s="241" customFormat="1" ht="23.25" customHeight="1" x14ac:dyDescent="0.25">
      <c r="A67" s="234"/>
      <c r="B67" s="365" t="s">
        <v>114</v>
      </c>
      <c r="C67" s="306" t="s">
        <v>148</v>
      </c>
      <c r="D67" s="236">
        <v>1</v>
      </c>
      <c r="E67" s="237" t="e">
        <f>штатное!#REF!</f>
        <v>#REF!</v>
      </c>
      <c r="F67" s="237" t="e">
        <f t="shared" si="66"/>
        <v>#REF!</v>
      </c>
      <c r="G67" s="237"/>
      <c r="H67" s="238" t="e">
        <f t="shared" si="67"/>
        <v>#REF!</v>
      </c>
      <c r="I67" s="238">
        <v>8</v>
      </c>
      <c r="J67" s="238" t="e">
        <f t="shared" si="68"/>
        <v>#REF!</v>
      </c>
      <c r="K67" s="238">
        <v>4</v>
      </c>
      <c r="L67" s="238" t="e">
        <f t="shared" si="69"/>
        <v>#REF!</v>
      </c>
      <c r="M67" s="238"/>
      <c r="N67" s="238" t="e">
        <f t="shared" si="70"/>
        <v>#REF!</v>
      </c>
      <c r="O67" s="238"/>
      <c r="P67" s="238" t="e">
        <f t="shared" si="71"/>
        <v>#REF!</v>
      </c>
      <c r="Q67" s="238"/>
      <c r="R67" s="238"/>
      <c r="S67" s="238"/>
      <c r="T67" s="238"/>
      <c r="U67" s="237" t="e">
        <f t="shared" si="72"/>
        <v>#REF!</v>
      </c>
      <c r="V67" s="240"/>
      <c r="W67" s="240">
        <f t="shared" si="73"/>
        <v>12</v>
      </c>
      <c r="X67" s="240">
        <f t="shared" si="74"/>
        <v>0</v>
      </c>
      <c r="Y67" s="240">
        <f t="shared" si="75"/>
        <v>12</v>
      </c>
      <c r="Z67" s="240" t="e">
        <f t="shared" si="6"/>
        <v>#REF!</v>
      </c>
      <c r="AA67" s="240"/>
      <c r="AB67" s="240"/>
      <c r="AC67" s="240"/>
      <c r="AF67" s="242"/>
      <c r="AG67" s="399" t="e">
        <f t="shared" si="7"/>
        <v>#REF!</v>
      </c>
    </row>
    <row r="68" spans="1:33" s="241" customFormat="1" ht="21" customHeight="1" x14ac:dyDescent="0.25">
      <c r="A68" s="234"/>
      <c r="B68" s="365" t="s">
        <v>114</v>
      </c>
      <c r="C68" s="306" t="s">
        <v>201</v>
      </c>
      <c r="D68" s="236">
        <v>1</v>
      </c>
      <c r="E68" s="237" t="e">
        <f>штатное!#REF!</f>
        <v>#REF!</v>
      </c>
      <c r="F68" s="237" t="e">
        <f t="shared" si="66"/>
        <v>#REF!</v>
      </c>
      <c r="G68" s="237">
        <v>7</v>
      </c>
      <c r="H68" s="238" t="e">
        <f t="shared" si="67"/>
        <v>#REF!</v>
      </c>
      <c r="I68" s="238">
        <v>5</v>
      </c>
      <c r="J68" s="238" t="e">
        <f t="shared" si="68"/>
        <v>#REF!</v>
      </c>
      <c r="K68" s="238"/>
      <c r="L68" s="238" t="e">
        <f t="shared" si="69"/>
        <v>#REF!</v>
      </c>
      <c r="M68" s="238"/>
      <c r="N68" s="238" t="e">
        <f t="shared" si="70"/>
        <v>#REF!</v>
      </c>
      <c r="O68" s="238"/>
      <c r="P68" s="238" t="e">
        <f t="shared" si="71"/>
        <v>#REF!</v>
      </c>
      <c r="Q68" s="238"/>
      <c r="R68" s="238"/>
      <c r="S68" s="238"/>
      <c r="T68" s="238"/>
      <c r="U68" s="237" t="e">
        <f t="shared" si="72"/>
        <v>#REF!</v>
      </c>
      <c r="V68" s="240"/>
      <c r="W68" s="240">
        <f t="shared" si="73"/>
        <v>12</v>
      </c>
      <c r="X68" s="240">
        <f t="shared" si="74"/>
        <v>0</v>
      </c>
      <c r="Y68" s="240">
        <f t="shared" si="75"/>
        <v>5</v>
      </c>
      <c r="Z68" s="240" t="e">
        <f t="shared" si="6"/>
        <v>#REF!</v>
      </c>
      <c r="AA68" s="240"/>
      <c r="AB68" s="240"/>
      <c r="AC68" s="240"/>
      <c r="AF68" s="242"/>
      <c r="AG68" s="399" t="e">
        <f t="shared" si="7"/>
        <v>#REF!</v>
      </c>
    </row>
    <row r="69" spans="1:33" s="241" customFormat="1" ht="24" customHeight="1" x14ac:dyDescent="0.25">
      <c r="A69" s="234"/>
      <c r="B69" s="365" t="s">
        <v>114</v>
      </c>
      <c r="C69" s="306" t="s">
        <v>202</v>
      </c>
      <c r="D69" s="236">
        <v>1</v>
      </c>
      <c r="E69" s="237" t="e">
        <f>штатное!#REF!</f>
        <v>#REF!</v>
      </c>
      <c r="F69" s="237" t="e">
        <f t="shared" si="66"/>
        <v>#REF!</v>
      </c>
      <c r="G69" s="237">
        <v>8</v>
      </c>
      <c r="H69" s="238" t="e">
        <f t="shared" si="67"/>
        <v>#REF!</v>
      </c>
      <c r="I69" s="238">
        <v>4</v>
      </c>
      <c r="J69" s="238" t="e">
        <f t="shared" si="68"/>
        <v>#REF!</v>
      </c>
      <c r="K69" s="238"/>
      <c r="L69" s="238" t="e">
        <f t="shared" si="69"/>
        <v>#REF!</v>
      </c>
      <c r="M69" s="238"/>
      <c r="N69" s="238" t="e">
        <f t="shared" si="70"/>
        <v>#REF!</v>
      </c>
      <c r="O69" s="238"/>
      <c r="P69" s="238" t="e">
        <f t="shared" si="71"/>
        <v>#REF!</v>
      </c>
      <c r="Q69" s="238"/>
      <c r="R69" s="238"/>
      <c r="S69" s="238"/>
      <c r="T69" s="238"/>
      <c r="U69" s="237" t="e">
        <f t="shared" ref="U69:U74" si="76">H69+J69+L69+N69+P69+R69+T69</f>
        <v>#REF!</v>
      </c>
      <c r="V69" s="240"/>
      <c r="W69" s="240">
        <f t="shared" si="73"/>
        <v>12</v>
      </c>
      <c r="X69" s="240">
        <f t="shared" si="74"/>
        <v>0</v>
      </c>
      <c r="Y69" s="240">
        <f t="shared" si="75"/>
        <v>4</v>
      </c>
      <c r="Z69" s="240" t="e">
        <f t="shared" ref="Z69:Z75" si="77">U69/12</f>
        <v>#REF!</v>
      </c>
      <c r="AA69" s="240"/>
      <c r="AB69" s="240"/>
      <c r="AC69" s="240"/>
      <c r="AF69" s="242"/>
      <c r="AG69" s="399" t="e">
        <f t="shared" si="7"/>
        <v>#REF!</v>
      </c>
    </row>
    <row r="70" spans="1:33" s="241" customFormat="1" ht="24" customHeight="1" x14ac:dyDescent="0.25">
      <c r="A70" s="234"/>
      <c r="B70" s="365" t="s">
        <v>114</v>
      </c>
      <c r="C70" s="306" t="s">
        <v>289</v>
      </c>
      <c r="D70" s="236">
        <v>1</v>
      </c>
      <c r="E70" s="252" t="e">
        <f>штатное!#REF!</f>
        <v>#REF!</v>
      </c>
      <c r="F70" s="237" t="e">
        <f t="shared" ref="F70" si="78">D70*E70</f>
        <v>#REF!</v>
      </c>
      <c r="G70" s="237"/>
      <c r="H70" s="238" t="e">
        <f t="shared" ref="H70" si="79">$F70*G70*H$2</f>
        <v>#REF!</v>
      </c>
      <c r="I70" s="238"/>
      <c r="J70" s="238" t="e">
        <f t="shared" ref="J70" si="80">$F70*I70*J$2</f>
        <v>#REF!</v>
      </c>
      <c r="K70" s="238"/>
      <c r="L70" s="238" t="e">
        <f t="shared" ref="L70" si="81">$F70*K70*L$2</f>
        <v>#REF!</v>
      </c>
      <c r="M70" s="238"/>
      <c r="N70" s="238" t="e">
        <f t="shared" ref="N70" si="82">$F70*M70*N$2</f>
        <v>#REF!</v>
      </c>
      <c r="O70" s="238"/>
      <c r="P70" s="238" t="e">
        <f t="shared" ref="P70" si="83">$F70*O70*P$2</f>
        <v>#REF!</v>
      </c>
      <c r="Q70" s="238"/>
      <c r="R70" s="238"/>
      <c r="S70" s="238"/>
      <c r="T70" s="238"/>
      <c r="U70" s="237" t="e">
        <f t="shared" si="76"/>
        <v>#REF!</v>
      </c>
      <c r="V70" s="240"/>
      <c r="W70" s="240">
        <f t="shared" ref="W70" si="84">G70+I70+K70+M70+O70+Q70+S70</f>
        <v>0</v>
      </c>
      <c r="X70" s="240">
        <f t="shared" ref="X70" si="85">12-W70</f>
        <v>12</v>
      </c>
      <c r="Y70" s="240">
        <f t="shared" ref="Y70" si="86">W70-G70</f>
        <v>0</v>
      </c>
      <c r="Z70" s="240" t="e">
        <f t="shared" ref="Z70" si="87">U70/12</f>
        <v>#REF!</v>
      </c>
      <c r="AA70" s="240"/>
      <c r="AB70" s="240"/>
      <c r="AC70" s="240"/>
      <c r="AF70" s="242"/>
      <c r="AG70" s="399" t="e">
        <f t="shared" ref="AG70" si="88">U70/12</f>
        <v>#REF!</v>
      </c>
    </row>
    <row r="71" spans="1:33" s="241" customFormat="1" ht="21.75" customHeight="1" x14ac:dyDescent="0.25">
      <c r="A71" s="234"/>
      <c r="B71" s="378" t="s">
        <v>48</v>
      </c>
      <c r="C71" s="320" t="s">
        <v>214</v>
      </c>
      <c r="D71" s="236">
        <v>1</v>
      </c>
      <c r="E71" s="252" t="e">
        <f>штатное!#REF!</f>
        <v>#REF!</v>
      </c>
      <c r="F71" s="237" t="e">
        <f>D71*E71</f>
        <v>#REF!</v>
      </c>
      <c r="G71" s="237"/>
      <c r="H71" s="238" t="e">
        <f>$F71*G71*H$2</f>
        <v>#REF!</v>
      </c>
      <c r="I71" s="238"/>
      <c r="J71" s="238" t="e">
        <f>$F71*I71*J$2</f>
        <v>#REF!</v>
      </c>
      <c r="K71" s="238"/>
      <c r="L71" s="238" t="e">
        <f>$F71*K71*L$2</f>
        <v>#REF!</v>
      </c>
      <c r="M71" s="238">
        <v>12</v>
      </c>
      <c r="N71" s="238" t="e">
        <f>$F71*M71*N$2</f>
        <v>#REF!</v>
      </c>
      <c r="O71" s="238"/>
      <c r="P71" s="238" t="e">
        <f>$F71*O71*P$2</f>
        <v>#REF!</v>
      </c>
      <c r="Q71" s="238"/>
      <c r="R71" s="238"/>
      <c r="S71" s="238"/>
      <c r="T71" s="238"/>
      <c r="U71" s="237" t="e">
        <f t="shared" si="76"/>
        <v>#REF!</v>
      </c>
      <c r="V71" s="240"/>
      <c r="W71" s="240">
        <f>G71+I71+K71+M71+O71+Q71+S71</f>
        <v>12</v>
      </c>
      <c r="X71" s="240">
        <f>12-W71</f>
        <v>0</v>
      </c>
      <c r="Y71" s="240">
        <f>W71-G71</f>
        <v>12</v>
      </c>
      <c r="Z71" s="240" t="e">
        <f>U71/12</f>
        <v>#REF!</v>
      </c>
      <c r="AA71" s="240"/>
      <c r="AB71" s="240"/>
      <c r="AC71" s="240"/>
      <c r="AF71" s="242"/>
      <c r="AG71" s="399" t="e">
        <f>U71/12</f>
        <v>#REF!</v>
      </c>
    </row>
    <row r="72" spans="1:33" s="241" customFormat="1" ht="23.25" customHeight="1" x14ac:dyDescent="0.25">
      <c r="A72" s="234"/>
      <c r="B72" s="365" t="s">
        <v>49</v>
      </c>
      <c r="C72" s="320" t="s">
        <v>147</v>
      </c>
      <c r="D72" s="236">
        <v>1</v>
      </c>
      <c r="E72" s="252" t="e">
        <f>штатное!#REF!</f>
        <v>#REF!</v>
      </c>
      <c r="F72" s="237" t="e">
        <f t="shared" si="66"/>
        <v>#REF!</v>
      </c>
      <c r="G72" s="237"/>
      <c r="H72" s="238" t="e">
        <f t="shared" si="67"/>
        <v>#REF!</v>
      </c>
      <c r="I72" s="238"/>
      <c r="J72" s="238" t="e">
        <f t="shared" si="68"/>
        <v>#REF!</v>
      </c>
      <c r="K72" s="238">
        <v>4</v>
      </c>
      <c r="L72" s="238" t="e">
        <f t="shared" si="69"/>
        <v>#REF!</v>
      </c>
      <c r="M72" s="238">
        <v>8</v>
      </c>
      <c r="N72" s="238" t="e">
        <f t="shared" si="70"/>
        <v>#REF!</v>
      </c>
      <c r="O72" s="238"/>
      <c r="P72" s="238" t="e">
        <f t="shared" si="71"/>
        <v>#REF!</v>
      </c>
      <c r="Q72" s="238"/>
      <c r="R72" s="238"/>
      <c r="S72" s="238"/>
      <c r="T72" s="238"/>
      <c r="U72" s="237" t="e">
        <f t="shared" si="76"/>
        <v>#REF!</v>
      </c>
      <c r="V72" s="240"/>
      <c r="W72" s="240">
        <f t="shared" si="73"/>
        <v>12</v>
      </c>
      <c r="X72" s="240">
        <f t="shared" si="74"/>
        <v>0</v>
      </c>
      <c r="Y72" s="240">
        <f t="shared" si="75"/>
        <v>12</v>
      </c>
      <c r="Z72" s="240" t="e">
        <f t="shared" si="77"/>
        <v>#REF!</v>
      </c>
      <c r="AA72" s="240"/>
      <c r="AB72" s="240"/>
      <c r="AC72" s="240"/>
      <c r="AF72" s="242"/>
      <c r="AG72" s="399" t="e">
        <f t="shared" si="7"/>
        <v>#REF!</v>
      </c>
    </row>
    <row r="73" spans="1:33" s="241" customFormat="1" ht="21.75" customHeight="1" x14ac:dyDescent="0.25">
      <c r="A73" s="234"/>
      <c r="B73" s="365" t="s">
        <v>49</v>
      </c>
      <c r="C73" s="306" t="s">
        <v>203</v>
      </c>
      <c r="D73" s="236">
        <v>1</v>
      </c>
      <c r="E73" s="252" t="e">
        <f>штатное!#REF!</f>
        <v>#REF!</v>
      </c>
      <c r="F73" s="237" t="e">
        <f>D73*E73</f>
        <v>#REF!</v>
      </c>
      <c r="G73" s="237"/>
      <c r="H73" s="238" t="e">
        <f t="shared" si="67"/>
        <v>#REF!</v>
      </c>
      <c r="I73" s="238"/>
      <c r="J73" s="238" t="e">
        <f t="shared" si="68"/>
        <v>#REF!</v>
      </c>
      <c r="K73" s="238"/>
      <c r="L73" s="238" t="e">
        <f t="shared" si="69"/>
        <v>#REF!</v>
      </c>
      <c r="M73" s="238">
        <v>12</v>
      </c>
      <c r="N73" s="238" t="e">
        <f t="shared" si="70"/>
        <v>#REF!</v>
      </c>
      <c r="O73" s="238"/>
      <c r="P73" s="238" t="e">
        <f t="shared" si="71"/>
        <v>#REF!</v>
      </c>
      <c r="Q73" s="238"/>
      <c r="R73" s="238"/>
      <c r="S73" s="238"/>
      <c r="T73" s="238"/>
      <c r="U73" s="237" t="e">
        <f t="shared" si="76"/>
        <v>#REF!</v>
      </c>
      <c r="V73" s="240"/>
      <c r="W73" s="240">
        <f t="shared" si="73"/>
        <v>12</v>
      </c>
      <c r="X73" s="240">
        <f t="shared" si="74"/>
        <v>0</v>
      </c>
      <c r="Y73" s="240">
        <f t="shared" si="75"/>
        <v>12</v>
      </c>
      <c r="Z73" s="240" t="e">
        <f t="shared" si="77"/>
        <v>#REF!</v>
      </c>
      <c r="AA73" s="240"/>
      <c r="AB73" s="240"/>
      <c r="AC73" s="240"/>
      <c r="AF73" s="242"/>
      <c r="AG73" s="399" t="e">
        <f t="shared" si="7"/>
        <v>#REF!</v>
      </c>
    </row>
    <row r="74" spans="1:33" s="241" customFormat="1" ht="21.75" customHeight="1" x14ac:dyDescent="0.25">
      <c r="A74" s="234"/>
      <c r="B74" s="365" t="s">
        <v>49</v>
      </c>
      <c r="C74" s="306" t="s">
        <v>204</v>
      </c>
      <c r="D74" s="236">
        <v>1</v>
      </c>
      <c r="E74" s="252" t="e">
        <f>штатное!#REF!</f>
        <v>#REF!</v>
      </c>
      <c r="F74" s="237" t="e">
        <f>D74*E74</f>
        <v>#REF!</v>
      </c>
      <c r="G74" s="237"/>
      <c r="H74" s="238" t="e">
        <f t="shared" si="67"/>
        <v>#REF!</v>
      </c>
      <c r="I74" s="238"/>
      <c r="J74" s="238" t="e">
        <f t="shared" si="68"/>
        <v>#REF!</v>
      </c>
      <c r="K74" s="238"/>
      <c r="L74" s="238" t="e">
        <f t="shared" si="69"/>
        <v>#REF!</v>
      </c>
      <c r="M74" s="238">
        <v>2</v>
      </c>
      <c r="N74" s="238" t="e">
        <f t="shared" si="70"/>
        <v>#REF!</v>
      </c>
      <c r="O74" s="238">
        <v>10</v>
      </c>
      <c r="P74" s="238" t="e">
        <f t="shared" si="71"/>
        <v>#REF!</v>
      </c>
      <c r="Q74" s="238"/>
      <c r="R74" s="238"/>
      <c r="S74" s="238"/>
      <c r="T74" s="238"/>
      <c r="U74" s="237" t="e">
        <f t="shared" si="76"/>
        <v>#REF!</v>
      </c>
      <c r="V74" s="240"/>
      <c r="W74" s="240">
        <f t="shared" si="73"/>
        <v>12</v>
      </c>
      <c r="X74" s="240">
        <f t="shared" si="74"/>
        <v>0</v>
      </c>
      <c r="Y74" s="240">
        <f t="shared" si="75"/>
        <v>12</v>
      </c>
      <c r="Z74" s="240" t="e">
        <f t="shared" si="77"/>
        <v>#REF!</v>
      </c>
      <c r="AA74" s="240"/>
      <c r="AB74" s="240"/>
      <c r="AC74" s="240"/>
      <c r="AF74" s="242"/>
      <c r="AG74" s="399" t="e">
        <f t="shared" si="7"/>
        <v>#REF!</v>
      </c>
    </row>
    <row r="75" spans="1:33" s="241" customFormat="1" ht="21" customHeight="1" x14ac:dyDescent="0.25">
      <c r="A75" s="234"/>
      <c r="B75" s="365" t="s">
        <v>31</v>
      </c>
      <c r="C75" s="306" t="s">
        <v>288</v>
      </c>
      <c r="D75" s="236">
        <v>1</v>
      </c>
      <c r="E75" s="252" t="e">
        <f>штатное!#REF!</f>
        <v>#REF!</v>
      </c>
      <c r="F75" s="237" t="e">
        <f t="shared" ref="F75:F80" si="89">D75*E75</f>
        <v>#REF!</v>
      </c>
      <c r="G75" s="237">
        <v>3</v>
      </c>
      <c r="H75" s="237" t="e">
        <f t="shared" si="67"/>
        <v>#REF!</v>
      </c>
      <c r="I75" s="238"/>
      <c r="J75" s="238" t="e">
        <f t="shared" si="68"/>
        <v>#REF!</v>
      </c>
      <c r="K75" s="238"/>
      <c r="L75" s="238" t="e">
        <f t="shared" si="69"/>
        <v>#REF!</v>
      </c>
      <c r="M75" s="238"/>
      <c r="N75" s="238" t="e">
        <f t="shared" si="70"/>
        <v>#REF!</v>
      </c>
      <c r="O75" s="238"/>
      <c r="P75" s="238" t="e">
        <f t="shared" si="71"/>
        <v>#REF!</v>
      </c>
      <c r="Q75" s="238"/>
      <c r="R75" s="238"/>
      <c r="S75" s="238"/>
      <c r="T75" s="238"/>
      <c r="U75" s="237" t="e">
        <f t="shared" si="72"/>
        <v>#REF!</v>
      </c>
      <c r="V75" s="240"/>
      <c r="W75" s="240">
        <f t="shared" si="73"/>
        <v>3</v>
      </c>
      <c r="X75" s="240">
        <f t="shared" si="74"/>
        <v>9</v>
      </c>
      <c r="Y75" s="240">
        <f t="shared" si="75"/>
        <v>0</v>
      </c>
      <c r="Z75" s="240" t="e">
        <f t="shared" si="77"/>
        <v>#REF!</v>
      </c>
      <c r="AA75" s="240"/>
      <c r="AB75" s="240"/>
      <c r="AC75" s="240"/>
      <c r="AF75" s="242"/>
      <c r="AG75" s="399" t="e">
        <f t="shared" si="7"/>
        <v>#REF!</v>
      </c>
    </row>
    <row r="76" spans="1:33" s="241" customFormat="1" ht="27" customHeight="1" x14ac:dyDescent="0.25">
      <c r="A76" s="251"/>
      <c r="B76" s="365" t="s">
        <v>31</v>
      </c>
      <c r="C76" s="320" t="s">
        <v>205</v>
      </c>
      <c r="D76" s="236">
        <v>1</v>
      </c>
      <c r="E76" s="252" t="e">
        <f>штатное!#REF!</f>
        <v>#REF!</v>
      </c>
      <c r="F76" s="237" t="e">
        <f t="shared" si="89"/>
        <v>#REF!</v>
      </c>
      <c r="G76" s="237">
        <v>7</v>
      </c>
      <c r="H76" s="238" t="e">
        <f t="shared" si="67"/>
        <v>#REF!</v>
      </c>
      <c r="I76" s="238">
        <v>5</v>
      </c>
      <c r="J76" s="238" t="e">
        <f t="shared" si="68"/>
        <v>#REF!</v>
      </c>
      <c r="K76" s="238"/>
      <c r="L76" s="238" t="e">
        <f t="shared" si="69"/>
        <v>#REF!</v>
      </c>
      <c r="M76" s="238"/>
      <c r="N76" s="238" t="e">
        <f t="shared" si="70"/>
        <v>#REF!</v>
      </c>
      <c r="O76" s="238"/>
      <c r="P76" s="238" t="e">
        <f t="shared" si="71"/>
        <v>#REF!</v>
      </c>
      <c r="Q76" s="238"/>
      <c r="R76" s="238"/>
      <c r="S76" s="238"/>
      <c r="T76" s="238"/>
      <c r="U76" s="237" t="e">
        <f t="shared" si="72"/>
        <v>#REF!</v>
      </c>
      <c r="V76" s="240"/>
      <c r="W76" s="240">
        <f>G75+I75+K75+M75+O75+Q75+S75</f>
        <v>3</v>
      </c>
      <c r="X76" s="240">
        <f t="shared" si="74"/>
        <v>9</v>
      </c>
      <c r="Y76" s="240">
        <f>W76-G75</f>
        <v>0</v>
      </c>
      <c r="Z76" s="240" t="e">
        <f>U75/12</f>
        <v>#REF!</v>
      </c>
      <c r="AA76" s="240"/>
      <c r="AB76" s="240"/>
      <c r="AC76" s="240"/>
      <c r="AF76" s="242"/>
      <c r="AG76" s="399" t="e">
        <f t="shared" si="7"/>
        <v>#REF!</v>
      </c>
    </row>
    <row r="77" spans="1:33" s="241" customFormat="1" ht="28.5" customHeight="1" x14ac:dyDescent="0.25">
      <c r="A77" s="234"/>
      <c r="B77" s="365" t="s">
        <v>31</v>
      </c>
      <c r="C77" s="306" t="s">
        <v>207</v>
      </c>
      <c r="D77" s="236">
        <v>0.5</v>
      </c>
      <c r="E77" s="252" t="e">
        <f>штатное!#REF!</f>
        <v>#REF!</v>
      </c>
      <c r="F77" s="237" t="e">
        <f t="shared" si="89"/>
        <v>#REF!</v>
      </c>
      <c r="G77" s="237"/>
      <c r="H77" s="238" t="e">
        <f>$F77*G77*H$2</f>
        <v>#REF!</v>
      </c>
      <c r="I77" s="238"/>
      <c r="J77" s="238" t="e">
        <f>$F77*I77*J$2</f>
        <v>#REF!</v>
      </c>
      <c r="K77" s="238"/>
      <c r="L77" s="238" t="e">
        <f>$F77*K77*L$2</f>
        <v>#REF!</v>
      </c>
      <c r="M77" s="238">
        <v>12</v>
      </c>
      <c r="N77" s="238" t="e">
        <f>$F77*M77*N$2</f>
        <v>#REF!</v>
      </c>
      <c r="O77" s="238"/>
      <c r="P77" s="238" t="e">
        <f>$F77*O77*P$2</f>
        <v>#REF!</v>
      </c>
      <c r="Q77" s="238"/>
      <c r="R77" s="238"/>
      <c r="S77" s="238"/>
      <c r="T77" s="238"/>
      <c r="U77" s="237" t="e">
        <f>H77+J77+L77+N77+P77+R77+T77</f>
        <v>#REF!</v>
      </c>
      <c r="V77" s="240"/>
      <c r="W77" s="240">
        <f>G76+I76+K76+M76+O76+Q76+S76</f>
        <v>12</v>
      </c>
      <c r="X77" s="240">
        <f t="shared" si="74"/>
        <v>0</v>
      </c>
      <c r="Y77" s="240">
        <f>W77-G76</f>
        <v>5</v>
      </c>
      <c r="Z77" s="240" t="e">
        <f>U76/12</f>
        <v>#REF!</v>
      </c>
      <c r="AA77" s="240"/>
      <c r="AB77" s="240"/>
      <c r="AC77" s="240"/>
      <c r="AF77" s="242"/>
      <c r="AG77" s="399" t="e">
        <f t="shared" si="7"/>
        <v>#REF!</v>
      </c>
    </row>
    <row r="78" spans="1:33" s="241" customFormat="1" ht="26.25" customHeight="1" x14ac:dyDescent="0.25">
      <c r="A78" s="251"/>
      <c r="B78" s="365" t="s">
        <v>31</v>
      </c>
      <c r="C78" s="320" t="s">
        <v>208</v>
      </c>
      <c r="D78" s="236">
        <v>0.5</v>
      </c>
      <c r="E78" s="252" t="e">
        <f>штатное!#REF!</f>
        <v>#REF!</v>
      </c>
      <c r="F78" s="237" t="e">
        <f t="shared" ref="F78:F79" si="90">D78*E78</f>
        <v>#REF!</v>
      </c>
      <c r="G78" s="237"/>
      <c r="H78" s="238" t="e">
        <f>$F78*G78*H$2</f>
        <v>#REF!</v>
      </c>
      <c r="I78" s="238"/>
      <c r="J78" s="238" t="e">
        <f>$F78*I78*J$2</f>
        <v>#REF!</v>
      </c>
      <c r="K78" s="238"/>
      <c r="L78" s="238" t="e">
        <f>$F78*K78*L$2</f>
        <v>#REF!</v>
      </c>
      <c r="M78" s="238"/>
      <c r="N78" s="238" t="e">
        <f>$F78*M78*N$2</f>
        <v>#REF!</v>
      </c>
      <c r="O78" s="238">
        <v>12</v>
      </c>
      <c r="P78" s="238" t="e">
        <f>$F78*O78*P$2</f>
        <v>#REF!</v>
      </c>
      <c r="Q78" s="238"/>
      <c r="R78" s="238"/>
      <c r="S78" s="238"/>
      <c r="T78" s="238"/>
      <c r="U78" s="237" t="e">
        <f>H78+J78+L78+N78+P78+R78+T78</f>
        <v>#REF!</v>
      </c>
      <c r="V78" s="240"/>
      <c r="W78" s="240"/>
      <c r="X78" s="240"/>
      <c r="Y78" s="240"/>
      <c r="Z78" s="240"/>
      <c r="AA78" s="240"/>
      <c r="AB78" s="240"/>
      <c r="AC78" s="240"/>
      <c r="AF78" s="242"/>
      <c r="AG78" s="399" t="e">
        <f t="shared" ref="AG78:AG139" si="91">U78/12</f>
        <v>#REF!</v>
      </c>
    </row>
    <row r="79" spans="1:33" s="241" customFormat="1" ht="26.25" customHeight="1" x14ac:dyDescent="0.25">
      <c r="A79" s="251"/>
      <c r="B79" s="365" t="s">
        <v>31</v>
      </c>
      <c r="C79" s="324" t="s">
        <v>206</v>
      </c>
      <c r="D79" s="236">
        <v>1</v>
      </c>
      <c r="E79" s="252" t="e">
        <f>штатное!#REF!</f>
        <v>#REF!</v>
      </c>
      <c r="F79" s="237" t="e">
        <f t="shared" si="90"/>
        <v>#REF!</v>
      </c>
      <c r="G79" s="237">
        <v>6</v>
      </c>
      <c r="H79" s="238" t="e">
        <f t="shared" ref="H79" si="92">$F79*G79*H$2</f>
        <v>#REF!</v>
      </c>
      <c r="I79" s="238">
        <v>6</v>
      </c>
      <c r="J79" s="238" t="e">
        <f t="shared" ref="J79" si="93">$F79*I79*J$2</f>
        <v>#REF!</v>
      </c>
      <c r="K79" s="238"/>
      <c r="L79" s="238" t="e">
        <f t="shared" ref="L79" si="94">$F79*K79*L$2</f>
        <v>#REF!</v>
      </c>
      <c r="M79" s="238"/>
      <c r="N79" s="238" t="e">
        <f t="shared" ref="N79" si="95">$F79*M79*N$2</f>
        <v>#REF!</v>
      </c>
      <c r="O79" s="238"/>
      <c r="P79" s="238" t="e">
        <f t="shared" ref="P79" si="96">$F79*O79*P$2</f>
        <v>#REF!</v>
      </c>
      <c r="Q79" s="238"/>
      <c r="R79" s="238"/>
      <c r="S79" s="238"/>
      <c r="T79" s="238"/>
      <c r="U79" s="237" t="e">
        <f t="shared" ref="U79" si="97">H79+J79+L79+N79+P79+R79+T79</f>
        <v>#REF!</v>
      </c>
      <c r="V79" s="240"/>
      <c r="W79" s="240">
        <f>G79+I79+K79+M79+O79+Q79+S79</f>
        <v>12</v>
      </c>
      <c r="X79" s="240">
        <f t="shared" ref="X79" si="98">12-W79</f>
        <v>0</v>
      </c>
      <c r="Y79" s="240">
        <f>W79-G79</f>
        <v>6</v>
      </c>
      <c r="Z79" s="240" t="e">
        <f t="shared" ref="Z79" si="99">U79/12</f>
        <v>#REF!</v>
      </c>
      <c r="AA79" s="240"/>
      <c r="AB79" s="240"/>
      <c r="AC79" s="240"/>
      <c r="AF79" s="242"/>
      <c r="AG79" s="399" t="e">
        <f t="shared" ref="AG79" si="100">U79/12</f>
        <v>#REF!</v>
      </c>
    </row>
    <row r="80" spans="1:33" s="241" customFormat="1" ht="22.5" customHeight="1" thickBot="1" x14ac:dyDescent="0.3">
      <c r="A80" s="251"/>
      <c r="B80" s="365" t="s">
        <v>31</v>
      </c>
      <c r="C80" s="308" t="s">
        <v>289</v>
      </c>
      <c r="D80" s="236">
        <v>1</v>
      </c>
      <c r="E80" s="252" t="e">
        <f>штатное!#REF!</f>
        <v>#REF!</v>
      </c>
      <c r="F80" s="237" t="e">
        <f t="shared" si="89"/>
        <v>#REF!</v>
      </c>
      <c r="G80" s="237"/>
      <c r="H80" s="238" t="e">
        <f t="shared" si="67"/>
        <v>#REF!</v>
      </c>
      <c r="I80" s="238"/>
      <c r="J80" s="238" t="e">
        <f t="shared" si="68"/>
        <v>#REF!</v>
      </c>
      <c r="K80" s="238"/>
      <c r="L80" s="238" t="e">
        <f t="shared" si="69"/>
        <v>#REF!</v>
      </c>
      <c r="M80" s="238"/>
      <c r="N80" s="238" t="e">
        <f t="shared" si="70"/>
        <v>#REF!</v>
      </c>
      <c r="O80" s="238"/>
      <c r="P80" s="238" t="e">
        <f t="shared" si="71"/>
        <v>#REF!</v>
      </c>
      <c r="Q80" s="238"/>
      <c r="R80" s="238"/>
      <c r="S80" s="238"/>
      <c r="T80" s="238"/>
      <c r="U80" s="237" t="e">
        <f t="shared" si="72"/>
        <v>#REF!</v>
      </c>
      <c r="V80" s="240"/>
      <c r="W80" s="240">
        <f>G80+I80+K80+M80+O80+Q80+S80</f>
        <v>0</v>
      </c>
      <c r="X80" s="240">
        <f t="shared" si="74"/>
        <v>12</v>
      </c>
      <c r="Y80" s="240">
        <f>W80-G80</f>
        <v>0</v>
      </c>
      <c r="Z80" s="240" t="e">
        <f t="shared" ref="Z80:Z91" si="101">U80/12</f>
        <v>#REF!</v>
      </c>
      <c r="AA80" s="240"/>
      <c r="AB80" s="240"/>
      <c r="AC80" s="240"/>
      <c r="AF80" s="242"/>
      <c r="AG80" s="399" t="e">
        <f t="shared" si="91"/>
        <v>#REF!</v>
      </c>
    </row>
    <row r="81" spans="1:33" s="142" customFormat="1" ht="26.25" customHeight="1" thickBot="1" x14ac:dyDescent="0.3">
      <c r="A81" s="143"/>
      <c r="B81" s="368" t="s">
        <v>18</v>
      </c>
      <c r="C81" s="159"/>
      <c r="D81" s="149">
        <f>SUM(D64:D80)</f>
        <v>16</v>
      </c>
      <c r="E81" s="150" t="e">
        <f>SUM(E64:E80)</f>
        <v>#REF!</v>
      </c>
      <c r="F81" s="150" t="e">
        <f>SUM(F64:F80)</f>
        <v>#REF!</v>
      </c>
      <c r="G81" s="150"/>
      <c r="H81" s="150" t="e">
        <f>SUM(H64:H80)</f>
        <v>#REF!</v>
      </c>
      <c r="I81" s="150"/>
      <c r="J81" s="150" t="e">
        <f>SUM(J64:J80)</f>
        <v>#REF!</v>
      </c>
      <c r="K81" s="150"/>
      <c r="L81" s="150" t="e">
        <f>SUM(L64:L80)</f>
        <v>#REF!</v>
      </c>
      <c r="M81" s="150"/>
      <c r="N81" s="150" t="e">
        <f>SUM(N64:N80)</f>
        <v>#REF!</v>
      </c>
      <c r="O81" s="150"/>
      <c r="P81" s="150" t="e">
        <f>SUM(P64:P80)</f>
        <v>#REF!</v>
      </c>
      <c r="Q81" s="150"/>
      <c r="R81" s="150">
        <f>SUM(R64:R80)</f>
        <v>0</v>
      </c>
      <c r="S81" s="150"/>
      <c r="T81" s="150">
        <f>SUM(T64:T80)</f>
        <v>0</v>
      </c>
      <c r="U81" s="150" t="e">
        <f>SUM(U64:U80)</f>
        <v>#REF!</v>
      </c>
      <c r="V81" s="151" t="e">
        <f>ROUND(U81/12,2)</f>
        <v>#REF!</v>
      </c>
      <c r="W81" s="151">
        <f t="shared" ref="W81:W121" si="102">G81+I81+K81+M81+O81+Q81+S81</f>
        <v>0</v>
      </c>
      <c r="X81" s="151">
        <f t="shared" si="74"/>
        <v>12</v>
      </c>
      <c r="Y81" s="151">
        <f t="shared" ref="Y81:Y121" si="103">W81-G81</f>
        <v>0</v>
      </c>
      <c r="Z81" s="151" t="e">
        <f t="shared" si="101"/>
        <v>#REF!</v>
      </c>
      <c r="AA81" s="151"/>
      <c r="AB81" s="151"/>
      <c r="AC81" s="151"/>
      <c r="AE81" s="152">
        <v>213260</v>
      </c>
      <c r="AF81" s="152" t="e">
        <f>E81-AE81</f>
        <v>#REF!</v>
      </c>
      <c r="AG81" s="401" t="e">
        <f t="shared" si="91"/>
        <v>#REF!</v>
      </c>
    </row>
    <row r="82" spans="1:33" s="142" customFormat="1" ht="30" x14ac:dyDescent="0.25">
      <c r="A82" s="136"/>
      <c r="B82" s="364" t="s">
        <v>324</v>
      </c>
      <c r="C82" s="137"/>
      <c r="D82" s="138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153"/>
      <c r="V82" s="7"/>
      <c r="W82" s="141">
        <f t="shared" si="102"/>
        <v>0</v>
      </c>
      <c r="X82" s="141">
        <f t="shared" si="74"/>
        <v>12</v>
      </c>
      <c r="Y82" s="141">
        <f t="shared" si="103"/>
        <v>0</v>
      </c>
      <c r="Z82" s="7">
        <f t="shared" si="101"/>
        <v>0</v>
      </c>
      <c r="AA82" s="141"/>
      <c r="AB82" s="141"/>
      <c r="AC82" s="141"/>
      <c r="AF82" s="152"/>
      <c r="AG82" s="399">
        <f t="shared" si="91"/>
        <v>0</v>
      </c>
    </row>
    <row r="83" spans="1:33" s="241" customFormat="1" ht="23.25" customHeight="1" x14ac:dyDescent="0.25">
      <c r="A83" s="245"/>
      <c r="B83" s="376" t="s">
        <v>29</v>
      </c>
      <c r="C83" s="321" t="s">
        <v>209</v>
      </c>
      <c r="D83" s="236">
        <v>1</v>
      </c>
      <c r="E83" s="237" t="e">
        <f>штатное!#REF!</f>
        <v>#REF!</v>
      </c>
      <c r="F83" s="237" t="e">
        <f t="shared" ref="F83:F113" si="104">D83*E83</f>
        <v>#REF!</v>
      </c>
      <c r="G83" s="237"/>
      <c r="H83" s="238" t="e">
        <f t="shared" ref="H83:H113" si="105">$F83*G83*H$2</f>
        <v>#REF!</v>
      </c>
      <c r="I83" s="238"/>
      <c r="J83" s="238" t="e">
        <f t="shared" ref="J83:J113" si="106">$F83*I83*J$2</f>
        <v>#REF!</v>
      </c>
      <c r="K83" s="238"/>
      <c r="L83" s="238" t="e">
        <f t="shared" ref="L83:L113" si="107">$F83*K83*L$2</f>
        <v>#REF!</v>
      </c>
      <c r="M83" s="238"/>
      <c r="N83" s="238" t="e">
        <f t="shared" ref="N83:N113" si="108">$F83*M83*N$2</f>
        <v>#REF!</v>
      </c>
      <c r="O83" s="238"/>
      <c r="P83" s="238" t="e">
        <f t="shared" ref="P83:P113" si="109">$F83*O83*P$2</f>
        <v>#REF!</v>
      </c>
      <c r="Q83" s="238">
        <v>12</v>
      </c>
      <c r="R83" s="238" t="e">
        <f>$F83*Q83*40%</f>
        <v>#REF!</v>
      </c>
      <c r="S83" s="238"/>
      <c r="T83" s="238"/>
      <c r="U83" s="237" t="e">
        <f t="shared" ref="U83:U113" si="110">H83+J83+L83+N83+P83+R83+T83</f>
        <v>#REF!</v>
      </c>
      <c r="V83" s="240"/>
      <c r="W83" s="240">
        <f t="shared" si="102"/>
        <v>12</v>
      </c>
      <c r="X83" s="240">
        <f t="shared" si="74"/>
        <v>0</v>
      </c>
      <c r="Y83" s="240">
        <f t="shared" si="103"/>
        <v>12</v>
      </c>
      <c r="Z83" s="240" t="e">
        <f t="shared" si="101"/>
        <v>#REF!</v>
      </c>
      <c r="AA83" s="240"/>
      <c r="AB83" s="240"/>
      <c r="AC83" s="240"/>
      <c r="AF83" s="242"/>
      <c r="AG83" s="399" t="e">
        <f t="shared" si="91"/>
        <v>#REF!</v>
      </c>
    </row>
    <row r="84" spans="1:33" s="241" customFormat="1" ht="22.5" customHeight="1" x14ac:dyDescent="0.25">
      <c r="A84" s="234"/>
      <c r="B84" s="376" t="s">
        <v>46</v>
      </c>
      <c r="C84" s="306" t="s">
        <v>210</v>
      </c>
      <c r="D84" s="236">
        <v>1</v>
      </c>
      <c r="E84" s="237" t="e">
        <f>штатное!#REF!</f>
        <v>#REF!</v>
      </c>
      <c r="F84" s="237" t="e">
        <f>D84*E84</f>
        <v>#REF!</v>
      </c>
      <c r="G84" s="237"/>
      <c r="H84" s="238" t="e">
        <f>$F84*G84*H$2</f>
        <v>#REF!</v>
      </c>
      <c r="I84" s="238"/>
      <c r="J84" s="238" t="e">
        <f>$F84*I84*J$2</f>
        <v>#REF!</v>
      </c>
      <c r="K84" s="238">
        <v>12</v>
      </c>
      <c r="L84" s="238" t="e">
        <f>$F84*K84*L$2</f>
        <v>#REF!</v>
      </c>
      <c r="M84" s="238"/>
      <c r="N84" s="238" t="e">
        <f>$F84*M84*N$2</f>
        <v>#REF!</v>
      </c>
      <c r="O84" s="238"/>
      <c r="P84" s="238" t="e">
        <f>$F84*O84*P$2</f>
        <v>#REF!</v>
      </c>
      <c r="Q84" s="238"/>
      <c r="R84" s="238"/>
      <c r="S84" s="238"/>
      <c r="T84" s="238"/>
      <c r="U84" s="237" t="e">
        <f>H84+J84+L84+N84+P84+R84+T84</f>
        <v>#REF!</v>
      </c>
      <c r="V84" s="240"/>
      <c r="W84" s="240">
        <f t="shared" si="102"/>
        <v>12</v>
      </c>
      <c r="X84" s="240">
        <f>12-W84</f>
        <v>0</v>
      </c>
      <c r="Y84" s="240">
        <f t="shared" si="103"/>
        <v>12</v>
      </c>
      <c r="Z84" s="240" t="e">
        <f t="shared" si="101"/>
        <v>#REF!</v>
      </c>
      <c r="AA84" s="240"/>
      <c r="AB84" s="240"/>
      <c r="AC84" s="240"/>
      <c r="AF84" s="242"/>
      <c r="AG84" s="399" t="e">
        <f t="shared" si="91"/>
        <v>#REF!</v>
      </c>
    </row>
    <row r="85" spans="1:33" s="241" customFormat="1" ht="30.75" customHeight="1" x14ac:dyDescent="0.25">
      <c r="A85" s="234"/>
      <c r="B85" s="378" t="s">
        <v>143</v>
      </c>
      <c r="C85" s="320" t="s">
        <v>211</v>
      </c>
      <c r="D85" s="236">
        <v>1</v>
      </c>
      <c r="E85" s="237" t="e">
        <f>штатное!#REF!</f>
        <v>#REF!</v>
      </c>
      <c r="F85" s="237" t="e">
        <f t="shared" si="104"/>
        <v>#REF!</v>
      </c>
      <c r="G85" s="237"/>
      <c r="H85" s="238" t="e">
        <f t="shared" si="105"/>
        <v>#REF!</v>
      </c>
      <c r="I85" s="238"/>
      <c r="J85" s="238" t="e">
        <f t="shared" si="106"/>
        <v>#REF!</v>
      </c>
      <c r="K85" s="238"/>
      <c r="L85" s="238" t="e">
        <f t="shared" si="107"/>
        <v>#REF!</v>
      </c>
      <c r="M85" s="238"/>
      <c r="N85" s="238" t="e">
        <f t="shared" si="108"/>
        <v>#REF!</v>
      </c>
      <c r="O85" s="238">
        <v>12</v>
      </c>
      <c r="P85" s="238" t="e">
        <f t="shared" si="109"/>
        <v>#REF!</v>
      </c>
      <c r="Q85" s="238"/>
      <c r="R85" s="238"/>
      <c r="S85" s="238"/>
      <c r="T85" s="238"/>
      <c r="U85" s="237" t="e">
        <f t="shared" si="110"/>
        <v>#REF!</v>
      </c>
      <c r="V85" s="240"/>
      <c r="W85" s="240">
        <f t="shared" si="102"/>
        <v>12</v>
      </c>
      <c r="X85" s="240">
        <f t="shared" si="74"/>
        <v>0</v>
      </c>
      <c r="Y85" s="240">
        <f t="shared" si="103"/>
        <v>12</v>
      </c>
      <c r="Z85" s="240" t="e">
        <f t="shared" si="101"/>
        <v>#REF!</v>
      </c>
      <c r="AA85" s="240"/>
      <c r="AB85" s="240"/>
      <c r="AC85" s="240"/>
      <c r="AF85" s="242"/>
      <c r="AG85" s="399" t="e">
        <f t="shared" si="91"/>
        <v>#REF!</v>
      </c>
    </row>
    <row r="86" spans="1:33" s="241" customFormat="1" ht="30.75" customHeight="1" x14ac:dyDescent="0.25">
      <c r="A86" s="234"/>
      <c r="B86" s="378" t="s">
        <v>143</v>
      </c>
      <c r="C86" s="320" t="s">
        <v>212</v>
      </c>
      <c r="D86" s="236">
        <v>1</v>
      </c>
      <c r="E86" s="237" t="e">
        <f>штатное!#REF!</f>
        <v>#REF!</v>
      </c>
      <c r="F86" s="237" t="e">
        <f t="shared" si="104"/>
        <v>#REF!</v>
      </c>
      <c r="G86" s="237"/>
      <c r="H86" s="238" t="e">
        <f t="shared" si="105"/>
        <v>#REF!</v>
      </c>
      <c r="I86" s="238"/>
      <c r="J86" s="238" t="e">
        <f t="shared" si="106"/>
        <v>#REF!</v>
      </c>
      <c r="K86" s="238"/>
      <c r="L86" s="238" t="e">
        <f t="shared" si="107"/>
        <v>#REF!</v>
      </c>
      <c r="M86" s="238"/>
      <c r="N86" s="238" t="e">
        <f t="shared" si="108"/>
        <v>#REF!</v>
      </c>
      <c r="O86" s="238"/>
      <c r="P86" s="238" t="e">
        <f t="shared" si="109"/>
        <v>#REF!</v>
      </c>
      <c r="Q86" s="238">
        <v>12</v>
      </c>
      <c r="R86" s="238" t="e">
        <f>$F86*Q86*40%</f>
        <v>#REF!</v>
      </c>
      <c r="S86" s="238"/>
      <c r="T86" s="238"/>
      <c r="U86" s="237" t="e">
        <f t="shared" si="110"/>
        <v>#REF!</v>
      </c>
      <c r="V86" s="240"/>
      <c r="W86" s="240">
        <f t="shared" si="102"/>
        <v>12</v>
      </c>
      <c r="X86" s="240">
        <f t="shared" si="74"/>
        <v>0</v>
      </c>
      <c r="Y86" s="240">
        <f t="shared" si="103"/>
        <v>12</v>
      </c>
      <c r="Z86" s="240" t="e">
        <f t="shared" si="101"/>
        <v>#REF!</v>
      </c>
      <c r="AA86" s="240"/>
      <c r="AB86" s="240"/>
      <c r="AC86" s="240"/>
      <c r="AF86" s="242"/>
      <c r="AG86" s="399" t="e">
        <f t="shared" si="91"/>
        <v>#REF!</v>
      </c>
    </row>
    <row r="87" spans="1:33" s="241" customFormat="1" ht="21" customHeight="1" x14ac:dyDescent="0.25">
      <c r="A87" s="234"/>
      <c r="B87" s="378" t="s">
        <v>48</v>
      </c>
      <c r="C87" s="320" t="s">
        <v>213</v>
      </c>
      <c r="D87" s="236">
        <v>1</v>
      </c>
      <c r="E87" s="252" t="e">
        <f>штатное!#REF!</f>
        <v>#REF!</v>
      </c>
      <c r="F87" s="237" t="e">
        <f t="shared" si="104"/>
        <v>#REF!</v>
      </c>
      <c r="G87" s="237"/>
      <c r="H87" s="238" t="e">
        <f t="shared" si="105"/>
        <v>#REF!</v>
      </c>
      <c r="I87" s="238"/>
      <c r="J87" s="238" t="e">
        <f t="shared" si="106"/>
        <v>#REF!</v>
      </c>
      <c r="K87" s="238"/>
      <c r="L87" s="238" t="e">
        <f t="shared" si="107"/>
        <v>#REF!</v>
      </c>
      <c r="M87" s="238">
        <v>12</v>
      </c>
      <c r="N87" s="238" t="e">
        <f t="shared" si="108"/>
        <v>#REF!</v>
      </c>
      <c r="O87" s="238"/>
      <c r="P87" s="238" t="e">
        <f t="shared" si="109"/>
        <v>#REF!</v>
      </c>
      <c r="Q87" s="238"/>
      <c r="R87" s="238"/>
      <c r="S87" s="238"/>
      <c r="T87" s="238"/>
      <c r="U87" s="237" t="e">
        <f t="shared" si="110"/>
        <v>#REF!</v>
      </c>
      <c r="V87" s="240"/>
      <c r="W87" s="240">
        <f t="shared" si="102"/>
        <v>12</v>
      </c>
      <c r="X87" s="240">
        <f t="shared" si="74"/>
        <v>0</v>
      </c>
      <c r="Y87" s="240">
        <f t="shared" si="103"/>
        <v>12</v>
      </c>
      <c r="Z87" s="240" t="e">
        <f t="shared" si="101"/>
        <v>#REF!</v>
      </c>
      <c r="AA87" s="240"/>
      <c r="AB87" s="240"/>
      <c r="AC87" s="240"/>
      <c r="AF87" s="242"/>
      <c r="AG87" s="399" t="e">
        <f t="shared" si="91"/>
        <v>#REF!</v>
      </c>
    </row>
    <row r="88" spans="1:33" s="241" customFormat="1" ht="19.5" customHeight="1" x14ac:dyDescent="0.25">
      <c r="A88" s="234"/>
      <c r="B88" s="378" t="s">
        <v>48</v>
      </c>
      <c r="C88" s="320" t="s">
        <v>215</v>
      </c>
      <c r="D88" s="236">
        <v>1</v>
      </c>
      <c r="E88" s="252" t="e">
        <f>штатное!#REF!</f>
        <v>#REF!</v>
      </c>
      <c r="F88" s="237" t="e">
        <f t="shared" si="104"/>
        <v>#REF!</v>
      </c>
      <c r="G88" s="237"/>
      <c r="H88" s="238" t="e">
        <f t="shared" si="105"/>
        <v>#REF!</v>
      </c>
      <c r="I88" s="238"/>
      <c r="J88" s="238" t="e">
        <f t="shared" si="106"/>
        <v>#REF!</v>
      </c>
      <c r="K88" s="238"/>
      <c r="L88" s="238" t="e">
        <f t="shared" si="107"/>
        <v>#REF!</v>
      </c>
      <c r="M88" s="238">
        <v>12</v>
      </c>
      <c r="N88" s="238" t="e">
        <f t="shared" si="108"/>
        <v>#REF!</v>
      </c>
      <c r="O88" s="238"/>
      <c r="P88" s="238" t="e">
        <f t="shared" si="109"/>
        <v>#REF!</v>
      </c>
      <c r="Q88" s="238"/>
      <c r="R88" s="238"/>
      <c r="S88" s="238"/>
      <c r="T88" s="238"/>
      <c r="U88" s="237" t="e">
        <f t="shared" si="110"/>
        <v>#REF!</v>
      </c>
      <c r="V88" s="240"/>
      <c r="W88" s="240">
        <f t="shared" si="102"/>
        <v>12</v>
      </c>
      <c r="X88" s="240">
        <f t="shared" si="74"/>
        <v>0</v>
      </c>
      <c r="Y88" s="240">
        <f t="shared" si="103"/>
        <v>12</v>
      </c>
      <c r="Z88" s="240" t="e">
        <f t="shared" si="101"/>
        <v>#REF!</v>
      </c>
      <c r="AA88" s="240"/>
      <c r="AB88" s="240"/>
      <c r="AC88" s="240"/>
      <c r="AF88" s="242"/>
      <c r="AG88" s="399" t="e">
        <f t="shared" si="91"/>
        <v>#REF!</v>
      </c>
    </row>
    <row r="89" spans="1:33" s="241" customFormat="1" ht="19.5" customHeight="1" x14ac:dyDescent="0.25">
      <c r="A89" s="234"/>
      <c r="B89" s="378" t="s">
        <v>48</v>
      </c>
      <c r="C89" s="255" t="s">
        <v>289</v>
      </c>
      <c r="D89" s="236">
        <v>1</v>
      </c>
      <c r="E89" s="252" t="e">
        <f>штатное!#REF!</f>
        <v>#REF!</v>
      </c>
      <c r="F89" s="237" t="e">
        <f t="shared" si="104"/>
        <v>#REF!</v>
      </c>
      <c r="G89" s="237"/>
      <c r="H89" s="238" t="e">
        <f t="shared" si="105"/>
        <v>#REF!</v>
      </c>
      <c r="I89" s="238"/>
      <c r="J89" s="238" t="e">
        <f t="shared" si="106"/>
        <v>#REF!</v>
      </c>
      <c r="K89" s="238"/>
      <c r="L89" s="238" t="e">
        <f t="shared" si="107"/>
        <v>#REF!</v>
      </c>
      <c r="M89" s="238"/>
      <c r="N89" s="238" t="e">
        <f t="shared" si="108"/>
        <v>#REF!</v>
      </c>
      <c r="O89" s="238"/>
      <c r="P89" s="238" t="e">
        <f t="shared" si="109"/>
        <v>#REF!</v>
      </c>
      <c r="Q89" s="238"/>
      <c r="R89" s="238"/>
      <c r="S89" s="238"/>
      <c r="T89" s="238"/>
      <c r="U89" s="237" t="e">
        <f t="shared" si="110"/>
        <v>#REF!</v>
      </c>
      <c r="V89" s="240"/>
      <c r="W89" s="240">
        <f t="shared" si="102"/>
        <v>0</v>
      </c>
      <c r="X89" s="240">
        <f t="shared" si="74"/>
        <v>12</v>
      </c>
      <c r="Y89" s="240">
        <f t="shared" si="103"/>
        <v>0</v>
      </c>
      <c r="Z89" s="240" t="e">
        <f t="shared" si="101"/>
        <v>#REF!</v>
      </c>
      <c r="AA89" s="240"/>
      <c r="AB89" s="240"/>
      <c r="AC89" s="240"/>
      <c r="AF89" s="242"/>
      <c r="AG89" s="399" t="e">
        <f t="shared" si="91"/>
        <v>#REF!</v>
      </c>
    </row>
    <row r="90" spans="1:33" s="241" customFormat="1" ht="19.5" customHeight="1" x14ac:dyDescent="0.25">
      <c r="A90" s="234"/>
      <c r="B90" s="378" t="s">
        <v>48</v>
      </c>
      <c r="C90" s="255" t="s">
        <v>289</v>
      </c>
      <c r="D90" s="236">
        <v>1</v>
      </c>
      <c r="E90" s="252" t="e">
        <f>штатное!#REF!</f>
        <v>#REF!</v>
      </c>
      <c r="F90" s="237" t="e">
        <f t="shared" ref="F90" si="111">D90*E90</f>
        <v>#REF!</v>
      </c>
      <c r="G90" s="237"/>
      <c r="H90" s="238" t="e">
        <f t="shared" ref="H90" si="112">$F90*G90*H$2</f>
        <v>#REF!</v>
      </c>
      <c r="I90" s="238"/>
      <c r="J90" s="238" t="e">
        <f t="shared" ref="J90" si="113">$F90*I90*J$2</f>
        <v>#REF!</v>
      </c>
      <c r="K90" s="238"/>
      <c r="L90" s="238" t="e">
        <f t="shared" ref="L90" si="114">$F90*K90*L$2</f>
        <v>#REF!</v>
      </c>
      <c r="M90" s="238"/>
      <c r="N90" s="238" t="e">
        <f t="shared" ref="N90" si="115">$F90*M90*N$2</f>
        <v>#REF!</v>
      </c>
      <c r="O90" s="238"/>
      <c r="P90" s="238" t="e">
        <f t="shared" ref="P90" si="116">$F90*O90*P$2</f>
        <v>#REF!</v>
      </c>
      <c r="Q90" s="238"/>
      <c r="R90" s="238"/>
      <c r="S90" s="238"/>
      <c r="T90" s="238"/>
      <c r="U90" s="237" t="e">
        <f t="shared" ref="U90" si="117">H90+J90+L90+N90+P90+R90+T90</f>
        <v>#REF!</v>
      </c>
      <c r="V90" s="240"/>
      <c r="W90" s="240">
        <f t="shared" ref="W90" si="118">G90+I90+K90+M90+O90+Q90+S90</f>
        <v>0</v>
      </c>
      <c r="X90" s="240">
        <f t="shared" ref="X90" si="119">12-W90</f>
        <v>12</v>
      </c>
      <c r="Y90" s="240">
        <f t="shared" ref="Y90" si="120">W90-G90</f>
        <v>0</v>
      </c>
      <c r="Z90" s="240" t="e">
        <f t="shared" ref="Z90" si="121">U90/12</f>
        <v>#REF!</v>
      </c>
      <c r="AA90" s="240"/>
      <c r="AB90" s="240"/>
      <c r="AC90" s="240"/>
      <c r="AF90" s="242"/>
      <c r="AG90" s="399" t="e">
        <f t="shared" si="91"/>
        <v>#REF!</v>
      </c>
    </row>
    <row r="91" spans="1:33" s="241" customFormat="1" ht="24" x14ac:dyDescent="0.25">
      <c r="A91" s="234"/>
      <c r="B91" s="378" t="s">
        <v>48</v>
      </c>
      <c r="C91" s="322" t="s">
        <v>110</v>
      </c>
      <c r="D91" s="236">
        <v>1</v>
      </c>
      <c r="E91" s="252" t="e">
        <f>штатное!#REF!</f>
        <v>#REF!</v>
      </c>
      <c r="F91" s="237" t="e">
        <f t="shared" si="104"/>
        <v>#REF!</v>
      </c>
      <c r="G91" s="237"/>
      <c r="H91" s="238" t="e">
        <f t="shared" si="105"/>
        <v>#REF!</v>
      </c>
      <c r="I91" s="238"/>
      <c r="J91" s="238" t="e">
        <f t="shared" si="106"/>
        <v>#REF!</v>
      </c>
      <c r="K91" s="238"/>
      <c r="L91" s="238" t="e">
        <f t="shared" si="107"/>
        <v>#REF!</v>
      </c>
      <c r="M91" s="238">
        <v>12</v>
      </c>
      <c r="N91" s="238" t="e">
        <f t="shared" si="108"/>
        <v>#REF!</v>
      </c>
      <c r="O91" s="238"/>
      <c r="P91" s="238" t="e">
        <f t="shared" si="109"/>
        <v>#REF!</v>
      </c>
      <c r="Q91" s="238"/>
      <c r="R91" s="238"/>
      <c r="S91" s="238"/>
      <c r="T91" s="238"/>
      <c r="U91" s="237" t="e">
        <f t="shared" si="110"/>
        <v>#REF!</v>
      </c>
      <c r="V91" s="240"/>
      <c r="W91" s="240">
        <f t="shared" si="102"/>
        <v>12</v>
      </c>
      <c r="X91" s="240">
        <f t="shared" si="74"/>
        <v>0</v>
      </c>
      <c r="Y91" s="240">
        <f t="shared" si="103"/>
        <v>12</v>
      </c>
      <c r="Z91" s="240" t="e">
        <f t="shared" si="101"/>
        <v>#REF!</v>
      </c>
      <c r="AA91" s="240"/>
      <c r="AB91" s="240"/>
      <c r="AC91" s="240"/>
      <c r="AF91" s="242"/>
      <c r="AG91" s="399" t="e">
        <f t="shared" si="91"/>
        <v>#REF!</v>
      </c>
    </row>
    <row r="92" spans="1:33" s="241" customFormat="1" ht="22.5" customHeight="1" x14ac:dyDescent="0.25">
      <c r="A92" s="234"/>
      <c r="B92" s="378" t="s">
        <v>48</v>
      </c>
      <c r="C92" s="256" t="s">
        <v>289</v>
      </c>
      <c r="D92" s="236">
        <v>0.25</v>
      </c>
      <c r="E92" s="252" t="e">
        <f>штатное!#REF!</f>
        <v>#REF!</v>
      </c>
      <c r="F92" s="237" t="e">
        <f t="shared" si="104"/>
        <v>#REF!</v>
      </c>
      <c r="G92" s="237"/>
      <c r="H92" s="238" t="e">
        <f t="shared" si="105"/>
        <v>#REF!</v>
      </c>
      <c r="I92" s="238"/>
      <c r="J92" s="238" t="e">
        <f t="shared" si="106"/>
        <v>#REF!</v>
      </c>
      <c r="K92" s="238"/>
      <c r="L92" s="238" t="e">
        <f t="shared" si="107"/>
        <v>#REF!</v>
      </c>
      <c r="M92" s="238"/>
      <c r="N92" s="238" t="e">
        <f t="shared" si="108"/>
        <v>#REF!</v>
      </c>
      <c r="O92" s="238"/>
      <c r="P92" s="238" t="e">
        <f t="shared" si="109"/>
        <v>#REF!</v>
      </c>
      <c r="Q92" s="238"/>
      <c r="R92" s="238"/>
      <c r="S92" s="238"/>
      <c r="T92" s="238"/>
      <c r="U92" s="237" t="e">
        <f t="shared" si="110"/>
        <v>#REF!</v>
      </c>
      <c r="V92" s="240"/>
      <c r="W92" s="240">
        <f t="shared" si="102"/>
        <v>0</v>
      </c>
      <c r="X92" s="240">
        <f t="shared" si="74"/>
        <v>12</v>
      </c>
      <c r="Y92" s="240">
        <f t="shared" si="103"/>
        <v>0</v>
      </c>
      <c r="Z92" s="240"/>
      <c r="AA92" s="240"/>
      <c r="AB92" s="240"/>
      <c r="AC92" s="240"/>
      <c r="AF92" s="242"/>
      <c r="AG92" s="399" t="e">
        <f t="shared" si="91"/>
        <v>#REF!</v>
      </c>
    </row>
    <row r="93" spans="1:33" s="241" customFormat="1" ht="23.25" customHeight="1" x14ac:dyDescent="0.25">
      <c r="A93" s="234"/>
      <c r="B93" s="378" t="s">
        <v>48</v>
      </c>
      <c r="C93" s="322" t="s">
        <v>111</v>
      </c>
      <c r="D93" s="236">
        <v>0.25</v>
      </c>
      <c r="E93" s="252" t="e">
        <f>штатное!#REF!</f>
        <v>#REF!</v>
      </c>
      <c r="F93" s="237" t="e">
        <f t="shared" si="104"/>
        <v>#REF!</v>
      </c>
      <c r="G93" s="237"/>
      <c r="H93" s="238" t="e">
        <f t="shared" si="105"/>
        <v>#REF!</v>
      </c>
      <c r="I93" s="238"/>
      <c r="J93" s="238" t="e">
        <f t="shared" si="106"/>
        <v>#REF!</v>
      </c>
      <c r="K93" s="238">
        <v>2</v>
      </c>
      <c r="L93" s="238" t="e">
        <f t="shared" si="107"/>
        <v>#REF!</v>
      </c>
      <c r="M93" s="238">
        <v>10</v>
      </c>
      <c r="N93" s="238" t="e">
        <f t="shared" si="108"/>
        <v>#REF!</v>
      </c>
      <c r="O93" s="238"/>
      <c r="P93" s="238" t="e">
        <f t="shared" si="109"/>
        <v>#REF!</v>
      </c>
      <c r="Q93" s="238"/>
      <c r="R93" s="238"/>
      <c r="S93" s="238"/>
      <c r="T93" s="238"/>
      <c r="U93" s="237" t="e">
        <f t="shared" si="110"/>
        <v>#REF!</v>
      </c>
      <c r="V93" s="240"/>
      <c r="W93" s="240">
        <f t="shared" si="102"/>
        <v>12</v>
      </c>
      <c r="X93" s="240">
        <f t="shared" si="74"/>
        <v>0</v>
      </c>
      <c r="Y93" s="240">
        <f t="shared" si="103"/>
        <v>12</v>
      </c>
      <c r="Z93" s="240" t="e">
        <f t="shared" ref="Z93:Z121" si="122">U93/12</f>
        <v>#REF!</v>
      </c>
      <c r="AA93" s="240"/>
      <c r="AB93" s="240"/>
      <c r="AC93" s="240"/>
      <c r="AF93" s="242"/>
      <c r="AG93" s="399" t="e">
        <f t="shared" si="91"/>
        <v>#REF!</v>
      </c>
    </row>
    <row r="94" spans="1:33" s="241" customFormat="1" ht="27" customHeight="1" x14ac:dyDescent="0.25">
      <c r="A94" s="234"/>
      <c r="B94" s="378" t="s">
        <v>48</v>
      </c>
      <c r="C94" s="322" t="s">
        <v>216</v>
      </c>
      <c r="D94" s="236">
        <v>0.5</v>
      </c>
      <c r="E94" s="252" t="e">
        <f>штатное!#REF!</f>
        <v>#REF!</v>
      </c>
      <c r="F94" s="237" t="e">
        <f t="shared" ref="F94" si="123">D94*E94</f>
        <v>#REF!</v>
      </c>
      <c r="G94" s="237"/>
      <c r="H94" s="238" t="e">
        <f t="shared" ref="H94" si="124">$F94*G94*H$2</f>
        <v>#REF!</v>
      </c>
      <c r="I94" s="238">
        <v>12</v>
      </c>
      <c r="J94" s="238" t="e">
        <f t="shared" ref="J94" si="125">$F94*I94*J$2</f>
        <v>#REF!</v>
      </c>
      <c r="K94" s="238"/>
      <c r="L94" s="238" t="e">
        <f t="shared" ref="L94" si="126">$F94*K94*L$2</f>
        <v>#REF!</v>
      </c>
      <c r="M94" s="238"/>
      <c r="N94" s="238" t="e">
        <f t="shared" ref="N94" si="127">$F94*M94*N$2</f>
        <v>#REF!</v>
      </c>
      <c r="O94" s="238"/>
      <c r="P94" s="238" t="e">
        <f t="shared" ref="P94" si="128">$F94*O94*P$2</f>
        <v>#REF!</v>
      </c>
      <c r="Q94" s="238"/>
      <c r="R94" s="238"/>
      <c r="S94" s="238"/>
      <c r="T94" s="238"/>
      <c r="U94" s="237" t="e">
        <f t="shared" ref="U94" si="129">H94+J94+L94+N94+P94+R94+T94</f>
        <v>#REF!</v>
      </c>
      <c r="V94" s="240"/>
      <c r="W94" s="240">
        <f t="shared" ref="W94" si="130">G94+I94+K94+M94+O94+Q94+S94</f>
        <v>12</v>
      </c>
      <c r="X94" s="240">
        <f t="shared" ref="X94" si="131">12-W94</f>
        <v>0</v>
      </c>
      <c r="Y94" s="240">
        <f t="shared" ref="Y94" si="132">W94-G94</f>
        <v>12</v>
      </c>
      <c r="Z94" s="240" t="e">
        <f t="shared" ref="Z94" si="133">U94/12</f>
        <v>#REF!</v>
      </c>
      <c r="AA94" s="240"/>
      <c r="AB94" s="240"/>
      <c r="AC94" s="240"/>
      <c r="AF94" s="242"/>
      <c r="AG94" s="399" t="e">
        <f t="shared" si="91"/>
        <v>#REF!</v>
      </c>
    </row>
    <row r="95" spans="1:33" s="241" customFormat="1" ht="24" customHeight="1" x14ac:dyDescent="0.25">
      <c r="A95" s="234"/>
      <c r="B95" s="378" t="s">
        <v>48</v>
      </c>
      <c r="C95" s="322" t="s">
        <v>217</v>
      </c>
      <c r="D95" s="236">
        <v>0.25</v>
      </c>
      <c r="E95" s="252" t="e">
        <f>штатное!#REF!</f>
        <v>#REF!</v>
      </c>
      <c r="F95" s="237" t="e">
        <f t="shared" ref="F95:F96" si="134">D95*E95</f>
        <v>#REF!</v>
      </c>
      <c r="G95" s="237">
        <v>8</v>
      </c>
      <c r="H95" s="238" t="e">
        <f t="shared" ref="H95:H96" si="135">$F95*G95*H$2</f>
        <v>#REF!</v>
      </c>
      <c r="I95" s="238">
        <v>4</v>
      </c>
      <c r="J95" s="238" t="e">
        <f t="shared" ref="J95:J96" si="136">$F95*I95*J$2</f>
        <v>#REF!</v>
      </c>
      <c r="K95" s="238"/>
      <c r="L95" s="238" t="e">
        <f t="shared" ref="L95:L96" si="137">$F95*K95*L$2</f>
        <v>#REF!</v>
      </c>
      <c r="M95" s="238"/>
      <c r="N95" s="238" t="e">
        <f t="shared" ref="N95:N96" si="138">$F95*M95*N$2</f>
        <v>#REF!</v>
      </c>
      <c r="O95" s="238"/>
      <c r="P95" s="238" t="e">
        <f t="shared" ref="P95:P96" si="139">$F95*O95*P$2</f>
        <v>#REF!</v>
      </c>
      <c r="Q95" s="238"/>
      <c r="R95" s="238"/>
      <c r="S95" s="238"/>
      <c r="T95" s="238"/>
      <c r="U95" s="237" t="e">
        <f t="shared" ref="U95:U96" si="140">H95+J95+L95+N95+P95+R95+T95</f>
        <v>#REF!</v>
      </c>
      <c r="V95" s="240"/>
      <c r="W95" s="240">
        <f t="shared" ref="W95:W96" si="141">G95+I95+K95+M95+O95+Q95+S95</f>
        <v>12</v>
      </c>
      <c r="X95" s="240">
        <f t="shared" ref="X95:X96" si="142">12-W95</f>
        <v>0</v>
      </c>
      <c r="Y95" s="240">
        <f t="shared" ref="Y95:Y96" si="143">W95-G95</f>
        <v>4</v>
      </c>
      <c r="Z95" s="240" t="e">
        <f t="shared" ref="Z95:Z96" si="144">U95/12</f>
        <v>#REF!</v>
      </c>
      <c r="AA95" s="240"/>
      <c r="AB95" s="240"/>
      <c r="AC95" s="240"/>
      <c r="AF95" s="242"/>
      <c r="AG95" s="399" t="e">
        <f t="shared" si="91"/>
        <v>#REF!</v>
      </c>
    </row>
    <row r="96" spans="1:33" s="241" customFormat="1" ht="24.75" customHeight="1" x14ac:dyDescent="0.25">
      <c r="A96" s="234"/>
      <c r="B96" s="378" t="s">
        <v>48</v>
      </c>
      <c r="C96" s="256" t="s">
        <v>289</v>
      </c>
      <c r="D96" s="236">
        <v>0.25</v>
      </c>
      <c r="E96" s="252" t="e">
        <f>штатное!#REF!</f>
        <v>#REF!</v>
      </c>
      <c r="F96" s="237" t="e">
        <f t="shared" si="134"/>
        <v>#REF!</v>
      </c>
      <c r="G96" s="237"/>
      <c r="H96" s="238" t="e">
        <f t="shared" si="135"/>
        <v>#REF!</v>
      </c>
      <c r="I96" s="238"/>
      <c r="J96" s="238" t="e">
        <f t="shared" si="136"/>
        <v>#REF!</v>
      </c>
      <c r="K96" s="238"/>
      <c r="L96" s="238" t="e">
        <f t="shared" si="137"/>
        <v>#REF!</v>
      </c>
      <c r="M96" s="238"/>
      <c r="N96" s="238" t="e">
        <f t="shared" si="138"/>
        <v>#REF!</v>
      </c>
      <c r="O96" s="238"/>
      <c r="P96" s="238" t="e">
        <f t="shared" si="139"/>
        <v>#REF!</v>
      </c>
      <c r="Q96" s="238"/>
      <c r="R96" s="238"/>
      <c r="S96" s="238"/>
      <c r="T96" s="238"/>
      <c r="U96" s="237" t="e">
        <f t="shared" si="140"/>
        <v>#REF!</v>
      </c>
      <c r="V96" s="240"/>
      <c r="W96" s="240">
        <f t="shared" si="141"/>
        <v>0</v>
      </c>
      <c r="X96" s="240">
        <f t="shared" si="142"/>
        <v>12</v>
      </c>
      <c r="Y96" s="240">
        <f t="shared" si="143"/>
        <v>0</v>
      </c>
      <c r="Z96" s="240" t="e">
        <f t="shared" si="144"/>
        <v>#REF!</v>
      </c>
      <c r="AA96" s="240"/>
      <c r="AB96" s="240"/>
      <c r="AC96" s="240"/>
      <c r="AF96" s="242"/>
      <c r="AG96" s="399" t="e">
        <f t="shared" si="91"/>
        <v>#REF!</v>
      </c>
    </row>
    <row r="97" spans="1:33" s="142" customFormat="1" ht="22.5" customHeight="1" x14ac:dyDescent="0.25">
      <c r="A97" s="143"/>
      <c r="B97" s="379" t="s">
        <v>48</v>
      </c>
      <c r="C97" s="167" t="s">
        <v>124</v>
      </c>
      <c r="D97" s="9">
        <v>0.5</v>
      </c>
      <c r="E97" s="40" t="e">
        <f>штатное!#REF!</f>
        <v>#REF!</v>
      </c>
      <c r="F97" s="17" t="e">
        <f t="shared" ref="F97:F98" si="145">D97*E97</f>
        <v>#REF!</v>
      </c>
      <c r="G97" s="17"/>
      <c r="H97" s="145" t="e">
        <f t="shared" ref="H97:H98" si="146">$F97*G97*H$2</f>
        <v>#REF!</v>
      </c>
      <c r="I97" s="145"/>
      <c r="J97" s="145" t="e">
        <f t="shared" ref="J97:J98" si="147">$F97*I97*J$2</f>
        <v>#REF!</v>
      </c>
      <c r="K97" s="145"/>
      <c r="L97" s="145" t="e">
        <f t="shared" ref="L97:L98" si="148">$F97*K97*L$2</f>
        <v>#REF!</v>
      </c>
      <c r="M97" s="145"/>
      <c r="N97" s="145" t="e">
        <f t="shared" ref="N97:N98" si="149">$F97*M97*N$2</f>
        <v>#REF!</v>
      </c>
      <c r="O97" s="145"/>
      <c r="P97" s="145" t="e">
        <f t="shared" ref="P97:P98" si="150">$F97*O97*P$2</f>
        <v>#REF!</v>
      </c>
      <c r="Q97" s="145"/>
      <c r="R97" s="145"/>
      <c r="S97" s="145"/>
      <c r="T97" s="145"/>
      <c r="U97" s="17" t="e">
        <f t="shared" ref="U97:U98" si="151">H97+J97+L97+N97+P97+R97+T97</f>
        <v>#REF!</v>
      </c>
      <c r="V97" s="7"/>
      <c r="W97" s="7">
        <f t="shared" ref="W97:W98" si="152">G97+I97+K97+M97+O97+Q97+S97</f>
        <v>0</v>
      </c>
      <c r="X97" s="7">
        <f t="shared" ref="X97:X98" si="153">12-W97</f>
        <v>12</v>
      </c>
      <c r="Y97" s="7">
        <f t="shared" ref="Y97:Y98" si="154">W97-G97</f>
        <v>0</v>
      </c>
      <c r="Z97" s="7" t="e">
        <f t="shared" ref="Z97:Z98" si="155">U97/12</f>
        <v>#REF!</v>
      </c>
      <c r="AA97" s="7"/>
      <c r="AB97" s="7"/>
      <c r="AC97" s="7"/>
      <c r="AF97" s="152"/>
      <c r="AG97" s="399" t="e">
        <f t="shared" si="91"/>
        <v>#REF!</v>
      </c>
    </row>
    <row r="98" spans="1:33" s="241" customFormat="1" ht="22.5" customHeight="1" x14ac:dyDescent="0.25">
      <c r="A98" s="234"/>
      <c r="B98" s="378" t="s">
        <v>141</v>
      </c>
      <c r="C98" s="322" t="s">
        <v>218</v>
      </c>
      <c r="D98" s="236">
        <v>0.25</v>
      </c>
      <c r="E98" s="252" t="e">
        <f>штатное!#REF!</f>
        <v>#REF!</v>
      </c>
      <c r="F98" s="237" t="e">
        <f t="shared" si="145"/>
        <v>#REF!</v>
      </c>
      <c r="G98" s="237"/>
      <c r="H98" s="238" t="e">
        <f t="shared" si="146"/>
        <v>#REF!</v>
      </c>
      <c r="I98" s="238">
        <v>12</v>
      </c>
      <c r="J98" s="238" t="e">
        <f t="shared" si="147"/>
        <v>#REF!</v>
      </c>
      <c r="K98" s="238"/>
      <c r="L98" s="238" t="e">
        <f t="shared" si="148"/>
        <v>#REF!</v>
      </c>
      <c r="M98" s="238"/>
      <c r="N98" s="238" t="e">
        <f t="shared" si="149"/>
        <v>#REF!</v>
      </c>
      <c r="O98" s="238"/>
      <c r="P98" s="238" t="e">
        <f t="shared" si="150"/>
        <v>#REF!</v>
      </c>
      <c r="Q98" s="238"/>
      <c r="R98" s="238"/>
      <c r="S98" s="238"/>
      <c r="T98" s="238"/>
      <c r="U98" s="237" t="e">
        <f t="shared" si="151"/>
        <v>#REF!</v>
      </c>
      <c r="V98" s="240"/>
      <c r="W98" s="240">
        <f t="shared" si="152"/>
        <v>12</v>
      </c>
      <c r="X98" s="240">
        <f t="shared" si="153"/>
        <v>0</v>
      </c>
      <c r="Y98" s="240">
        <f t="shared" si="154"/>
        <v>12</v>
      </c>
      <c r="Z98" s="240" t="e">
        <f t="shared" si="155"/>
        <v>#REF!</v>
      </c>
      <c r="AA98" s="240"/>
      <c r="AB98" s="240"/>
      <c r="AC98" s="240"/>
      <c r="AF98" s="242"/>
      <c r="AG98" s="399" t="e">
        <f t="shared" si="91"/>
        <v>#REF!</v>
      </c>
    </row>
    <row r="99" spans="1:33" s="142" customFormat="1" ht="23.25" customHeight="1" thickBot="1" x14ac:dyDescent="0.3">
      <c r="A99" s="143"/>
      <c r="B99" s="379" t="s">
        <v>141</v>
      </c>
      <c r="C99" s="320" t="s">
        <v>124</v>
      </c>
      <c r="D99" s="9">
        <v>0.75</v>
      </c>
      <c r="E99" s="40" t="e">
        <f>штатное!#REF!</f>
        <v>#REF!</v>
      </c>
      <c r="F99" s="17" t="e">
        <f t="shared" ref="F99" si="156">D99*E99</f>
        <v>#REF!</v>
      </c>
      <c r="G99" s="17">
        <v>1</v>
      </c>
      <c r="H99" s="145" t="e">
        <f t="shared" ref="H99" si="157">$F99*G99*H$2</f>
        <v>#REF!</v>
      </c>
      <c r="I99" s="145"/>
      <c r="J99" s="145" t="e">
        <f t="shared" ref="J99" si="158">$F99*I99*J$2</f>
        <v>#REF!</v>
      </c>
      <c r="K99" s="145"/>
      <c r="L99" s="145" t="e">
        <f t="shared" ref="L99" si="159">$F99*K99*L$2</f>
        <v>#REF!</v>
      </c>
      <c r="M99" s="145"/>
      <c r="N99" s="145" t="e">
        <f t="shared" ref="N99" si="160">$F99*M99*N$2</f>
        <v>#REF!</v>
      </c>
      <c r="O99" s="145"/>
      <c r="P99" s="145" t="e">
        <f t="shared" ref="P99" si="161">$F99*O99*P$2</f>
        <v>#REF!</v>
      </c>
      <c r="Q99" s="145"/>
      <c r="R99" s="145"/>
      <c r="S99" s="145"/>
      <c r="T99" s="145"/>
      <c r="U99" s="17" t="e">
        <f t="shared" ref="U99" si="162">H99+J99+L99+N99+P99+R99+T99</f>
        <v>#REF!</v>
      </c>
      <c r="V99" s="7"/>
      <c r="W99" s="7">
        <f t="shared" ref="W99" si="163">G99+I99+K99+M99+O99+Q99+S99</f>
        <v>1</v>
      </c>
      <c r="X99" s="7">
        <f t="shared" ref="X99" si="164">12-W99</f>
        <v>11</v>
      </c>
      <c r="Y99" s="7">
        <f t="shared" ref="Y99" si="165">W99-G99</f>
        <v>0</v>
      </c>
      <c r="Z99" s="7" t="e">
        <f t="shared" ref="Z99" si="166">U99/12</f>
        <v>#REF!</v>
      </c>
      <c r="AA99" s="7"/>
      <c r="AB99" s="7"/>
      <c r="AC99" s="7"/>
      <c r="AF99" s="152"/>
      <c r="AG99" s="399" t="e">
        <f t="shared" ref="AG99" si="167">U99/12</f>
        <v>#REF!</v>
      </c>
    </row>
    <row r="100" spans="1:33" s="142" customFormat="1" ht="15.75" thickBot="1" x14ac:dyDescent="0.3">
      <c r="A100" s="143"/>
      <c r="B100" s="368" t="s">
        <v>18</v>
      </c>
      <c r="C100" s="148"/>
      <c r="D100" s="149">
        <f>SUM(D83:D99)</f>
        <v>12</v>
      </c>
      <c r="E100" s="150" t="e">
        <f>SUM(E83:E99)</f>
        <v>#REF!</v>
      </c>
      <c r="F100" s="150" t="e">
        <f>SUM(F83:F99)</f>
        <v>#REF!</v>
      </c>
      <c r="G100" s="150"/>
      <c r="H100" s="150" t="e">
        <f>SUM(H83:H99)</f>
        <v>#REF!</v>
      </c>
      <c r="I100" s="150"/>
      <c r="J100" s="150" t="e">
        <f>SUM(J83:J99)</f>
        <v>#REF!</v>
      </c>
      <c r="K100" s="150"/>
      <c r="L100" s="150" t="e">
        <f>SUM(L83:L99)</f>
        <v>#REF!</v>
      </c>
      <c r="M100" s="150"/>
      <c r="N100" s="150" t="e">
        <f>SUM(N83:N99)</f>
        <v>#REF!</v>
      </c>
      <c r="O100" s="150"/>
      <c r="P100" s="150" t="e">
        <f>SUM(P83:P99)</f>
        <v>#REF!</v>
      </c>
      <c r="Q100" s="150"/>
      <c r="R100" s="150" t="e">
        <f>SUM(R83:R99)</f>
        <v>#REF!</v>
      </c>
      <c r="S100" s="150"/>
      <c r="T100" s="150">
        <f>SUM(T83:T99)</f>
        <v>0</v>
      </c>
      <c r="U100" s="150" t="e">
        <f>SUM(U83:U99)</f>
        <v>#REF!</v>
      </c>
      <c r="V100" s="151" t="e">
        <f>ROUND(U100/12,2)</f>
        <v>#REF!</v>
      </c>
      <c r="W100" s="151">
        <f t="shared" ref="W100:W103" si="168">G100+I100+K100+M100+O100+Q100+S100</f>
        <v>0</v>
      </c>
      <c r="X100" s="151">
        <f t="shared" ref="X100:X102" si="169">12-W100</f>
        <v>12</v>
      </c>
      <c r="Y100" s="151">
        <f t="shared" ref="Y100:Y103" si="170">W100-G100</f>
        <v>0</v>
      </c>
      <c r="Z100" s="151" t="e">
        <f>U100/12</f>
        <v>#REF!</v>
      </c>
      <c r="AA100" s="151"/>
      <c r="AB100" s="151"/>
      <c r="AC100" s="151"/>
      <c r="AE100" s="152">
        <v>213260</v>
      </c>
      <c r="AF100" s="152" t="e">
        <f>E100-AE100</f>
        <v>#REF!</v>
      </c>
      <c r="AG100" s="401" t="e">
        <f t="shared" si="91"/>
        <v>#REF!</v>
      </c>
    </row>
    <row r="101" spans="1:33" s="142" customFormat="1" ht="60" x14ac:dyDescent="0.25">
      <c r="A101" s="136"/>
      <c r="B101" s="380" t="s">
        <v>343</v>
      </c>
      <c r="C101" s="137"/>
      <c r="D101" s="138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153"/>
      <c r="V101" s="7"/>
      <c r="W101" s="141">
        <f t="shared" si="168"/>
        <v>0</v>
      </c>
      <c r="X101" s="141">
        <f t="shared" si="169"/>
        <v>12</v>
      </c>
      <c r="Y101" s="141">
        <f t="shared" si="170"/>
        <v>0</v>
      </c>
      <c r="Z101" s="7">
        <f t="shared" ref="Z101:Z103" si="171">U101/12</f>
        <v>0</v>
      </c>
      <c r="AA101" s="141"/>
      <c r="AB101" s="141"/>
      <c r="AC101" s="141"/>
      <c r="AF101" s="152"/>
      <c r="AG101" s="399">
        <f t="shared" si="91"/>
        <v>0</v>
      </c>
    </row>
    <row r="102" spans="1:33" s="241" customFormat="1" ht="23.25" customHeight="1" x14ac:dyDescent="0.25">
      <c r="A102" s="245"/>
      <c r="B102" s="376" t="s">
        <v>29</v>
      </c>
      <c r="C102" s="321" t="s">
        <v>219</v>
      </c>
      <c r="D102" s="236">
        <v>1</v>
      </c>
      <c r="E102" s="237" t="e">
        <f>штатное!#REF!</f>
        <v>#REF!</v>
      </c>
      <c r="F102" s="237" t="e">
        <f t="shared" ref="F102" si="172">D102*E102</f>
        <v>#REF!</v>
      </c>
      <c r="G102" s="237"/>
      <c r="H102" s="238" t="e">
        <f t="shared" ref="H102" si="173">$F102*G102*H$2</f>
        <v>#REF!</v>
      </c>
      <c r="I102" s="238"/>
      <c r="J102" s="238" t="e">
        <f t="shared" ref="J102" si="174">$F102*I102*J$2</f>
        <v>#REF!</v>
      </c>
      <c r="K102" s="238"/>
      <c r="L102" s="238" t="e">
        <f t="shared" ref="L102" si="175">$F102*K102*L$2</f>
        <v>#REF!</v>
      </c>
      <c r="M102" s="238">
        <v>12</v>
      </c>
      <c r="N102" s="238" t="e">
        <f t="shared" ref="N102:N107" si="176">$F102*M102*N$2</f>
        <v>#REF!</v>
      </c>
      <c r="O102" s="238"/>
      <c r="P102" s="238" t="e">
        <f t="shared" ref="P102" si="177">$F102*O102*P$2</f>
        <v>#REF!</v>
      </c>
      <c r="Q102" s="238"/>
      <c r="R102" s="238" t="e">
        <f>$F102*Q102*40%</f>
        <v>#REF!</v>
      </c>
      <c r="S102" s="238"/>
      <c r="T102" s="238"/>
      <c r="U102" s="237" t="e">
        <f t="shared" ref="U102" si="178">H102+J102+L102+N102+P102+R102+T102</f>
        <v>#REF!</v>
      </c>
      <c r="V102" s="240"/>
      <c r="W102" s="240">
        <f t="shared" si="168"/>
        <v>12</v>
      </c>
      <c r="X102" s="240">
        <f t="shared" si="169"/>
        <v>0</v>
      </c>
      <c r="Y102" s="240">
        <f t="shared" si="170"/>
        <v>12</v>
      </c>
      <c r="Z102" s="240" t="e">
        <f t="shared" si="171"/>
        <v>#REF!</v>
      </c>
      <c r="AA102" s="240"/>
      <c r="AB102" s="240"/>
      <c r="AC102" s="240"/>
      <c r="AF102" s="242"/>
      <c r="AG102" s="399" t="e">
        <f t="shared" si="91"/>
        <v>#REF!</v>
      </c>
    </row>
    <row r="103" spans="1:33" s="241" customFormat="1" ht="32.25" customHeight="1" x14ac:dyDescent="0.25">
      <c r="A103" s="234"/>
      <c r="B103" s="376" t="s">
        <v>135</v>
      </c>
      <c r="C103" s="306" t="s">
        <v>125</v>
      </c>
      <c r="D103" s="236">
        <v>1</v>
      </c>
      <c r="E103" s="237" t="e">
        <f>штатное!#REF!</f>
        <v>#REF!</v>
      </c>
      <c r="F103" s="237" t="e">
        <f>D103*E103</f>
        <v>#REF!</v>
      </c>
      <c r="G103" s="237"/>
      <c r="H103" s="238" t="e">
        <f t="shared" ref="H103:H108" si="179">$F103*G103*H$2</f>
        <v>#REF!</v>
      </c>
      <c r="I103" s="238"/>
      <c r="J103" s="238" t="e">
        <f t="shared" ref="J103:J108" si="180">$F103*I103*J$2</f>
        <v>#REF!</v>
      </c>
      <c r="K103" s="238">
        <v>12</v>
      </c>
      <c r="L103" s="238" t="e">
        <f t="shared" ref="L103:L108" si="181">$F103*K103*L$2</f>
        <v>#REF!</v>
      </c>
      <c r="M103" s="238"/>
      <c r="N103" s="238" t="e">
        <f t="shared" si="176"/>
        <v>#REF!</v>
      </c>
      <c r="O103" s="238"/>
      <c r="P103" s="238" t="e">
        <f t="shared" ref="P103:P108" si="182">$F103*O103*P$2</f>
        <v>#REF!</v>
      </c>
      <c r="Q103" s="238"/>
      <c r="R103" s="238"/>
      <c r="S103" s="238"/>
      <c r="T103" s="238"/>
      <c r="U103" s="237" t="e">
        <f>H103+J103+L103+N103+P103+R103+T103</f>
        <v>#REF!</v>
      </c>
      <c r="V103" s="240"/>
      <c r="W103" s="240">
        <f t="shared" si="168"/>
        <v>12</v>
      </c>
      <c r="X103" s="240">
        <f>12-W103</f>
        <v>0</v>
      </c>
      <c r="Y103" s="240">
        <f t="shared" si="170"/>
        <v>12</v>
      </c>
      <c r="Z103" s="240" t="e">
        <f t="shared" si="171"/>
        <v>#REF!</v>
      </c>
      <c r="AA103" s="240"/>
      <c r="AB103" s="240"/>
      <c r="AC103" s="240"/>
      <c r="AF103" s="242"/>
      <c r="AG103" s="399" t="e">
        <f t="shared" si="91"/>
        <v>#REF!</v>
      </c>
    </row>
    <row r="104" spans="1:33" s="142" customFormat="1" ht="24" customHeight="1" x14ac:dyDescent="0.25">
      <c r="A104" s="143"/>
      <c r="B104" s="366" t="s">
        <v>112</v>
      </c>
      <c r="C104" s="306" t="s">
        <v>289</v>
      </c>
      <c r="D104" s="9">
        <v>1</v>
      </c>
      <c r="E104" s="17" t="e">
        <f>штатное!#REF!</f>
        <v>#REF!</v>
      </c>
      <c r="F104" s="17" t="e">
        <f t="shared" ref="F104:F105" si="183">D104*E104</f>
        <v>#REF!</v>
      </c>
      <c r="G104" s="17"/>
      <c r="H104" s="145" t="e">
        <f t="shared" si="179"/>
        <v>#REF!</v>
      </c>
      <c r="I104" s="145"/>
      <c r="J104" s="145" t="e">
        <f t="shared" si="180"/>
        <v>#REF!</v>
      </c>
      <c r="K104" s="145"/>
      <c r="L104" s="145" t="e">
        <f t="shared" si="181"/>
        <v>#REF!</v>
      </c>
      <c r="M104" s="145"/>
      <c r="N104" s="145" t="e">
        <f t="shared" si="176"/>
        <v>#REF!</v>
      </c>
      <c r="O104" s="145"/>
      <c r="P104" s="145" t="e">
        <f t="shared" si="182"/>
        <v>#REF!</v>
      </c>
      <c r="Q104" s="145"/>
      <c r="R104" s="145"/>
      <c r="S104" s="145"/>
      <c r="T104" s="145"/>
      <c r="U104" s="17" t="e">
        <f t="shared" ref="U104:U105" si="184">H104+J104+L104+N104+P104+R104+T104</f>
        <v>#REF!</v>
      </c>
      <c r="V104" s="7"/>
      <c r="W104" s="7">
        <f t="shared" ref="W104:W105" si="185">G104+I104+K104+M104+O104+Q104+S104</f>
        <v>0</v>
      </c>
      <c r="X104" s="7">
        <f t="shared" ref="X104:X105" si="186">12-W104</f>
        <v>12</v>
      </c>
      <c r="Y104" s="7">
        <f t="shared" ref="Y104:Y105" si="187">W104-G104</f>
        <v>0</v>
      </c>
      <c r="Z104" s="7" t="e">
        <f t="shared" ref="Z104:Z105" si="188">U104/12</f>
        <v>#REF!</v>
      </c>
      <c r="AA104" s="7"/>
      <c r="AB104" s="7"/>
      <c r="AC104" s="7"/>
      <c r="AF104" s="152"/>
      <c r="AG104" s="399" t="e">
        <f t="shared" si="91"/>
        <v>#REF!</v>
      </c>
    </row>
    <row r="105" spans="1:33" s="241" customFormat="1" ht="27.75" customHeight="1" x14ac:dyDescent="0.25">
      <c r="A105" s="234"/>
      <c r="B105" s="365" t="s">
        <v>113</v>
      </c>
      <c r="C105" s="243" t="s">
        <v>289</v>
      </c>
      <c r="D105" s="236">
        <v>1</v>
      </c>
      <c r="E105" s="237" t="e">
        <f>штатное!#REF!</f>
        <v>#REF!</v>
      </c>
      <c r="F105" s="237" t="e">
        <f t="shared" si="183"/>
        <v>#REF!</v>
      </c>
      <c r="G105" s="237"/>
      <c r="H105" s="238" t="e">
        <f t="shared" si="179"/>
        <v>#REF!</v>
      </c>
      <c r="I105" s="238"/>
      <c r="J105" s="238" t="e">
        <f t="shared" si="180"/>
        <v>#REF!</v>
      </c>
      <c r="K105" s="238"/>
      <c r="L105" s="238" t="e">
        <f t="shared" si="181"/>
        <v>#REF!</v>
      </c>
      <c r="M105" s="238"/>
      <c r="N105" s="238" t="e">
        <f t="shared" si="176"/>
        <v>#REF!</v>
      </c>
      <c r="O105" s="238"/>
      <c r="P105" s="238" t="e">
        <f t="shared" si="182"/>
        <v>#REF!</v>
      </c>
      <c r="Q105" s="238"/>
      <c r="R105" s="238"/>
      <c r="S105" s="238"/>
      <c r="T105" s="238"/>
      <c r="U105" s="237" t="e">
        <f t="shared" si="184"/>
        <v>#REF!</v>
      </c>
      <c r="V105" s="240"/>
      <c r="W105" s="240">
        <f t="shared" si="185"/>
        <v>0</v>
      </c>
      <c r="X105" s="240">
        <f t="shared" si="186"/>
        <v>12</v>
      </c>
      <c r="Y105" s="240">
        <f t="shared" si="187"/>
        <v>0</v>
      </c>
      <c r="Z105" s="240" t="e">
        <f t="shared" si="188"/>
        <v>#REF!</v>
      </c>
      <c r="AA105" s="240"/>
      <c r="AB105" s="240"/>
      <c r="AC105" s="240"/>
      <c r="AF105" s="242"/>
      <c r="AG105" s="399" t="e">
        <f t="shared" si="91"/>
        <v>#REF!</v>
      </c>
    </row>
    <row r="106" spans="1:33" s="241" customFormat="1" ht="26.25" customHeight="1" x14ac:dyDescent="0.25">
      <c r="A106" s="234"/>
      <c r="B106" s="365" t="s">
        <v>113</v>
      </c>
      <c r="C106" s="306" t="s">
        <v>291</v>
      </c>
      <c r="D106" s="236">
        <v>1</v>
      </c>
      <c r="E106" s="237" t="e">
        <f>штатное!#REF!</f>
        <v>#REF!</v>
      </c>
      <c r="F106" s="237" t="e">
        <f>D106*E106</f>
        <v>#REF!</v>
      </c>
      <c r="G106" s="237">
        <v>10</v>
      </c>
      <c r="H106" s="238" t="e">
        <f t="shared" si="179"/>
        <v>#REF!</v>
      </c>
      <c r="I106" s="238">
        <v>2</v>
      </c>
      <c r="J106" s="238" t="e">
        <f t="shared" si="180"/>
        <v>#REF!</v>
      </c>
      <c r="K106" s="238"/>
      <c r="L106" s="238" t="e">
        <f t="shared" si="181"/>
        <v>#REF!</v>
      </c>
      <c r="M106" s="238"/>
      <c r="N106" s="238" t="e">
        <f t="shared" si="176"/>
        <v>#REF!</v>
      </c>
      <c r="O106" s="238"/>
      <c r="P106" s="238" t="e">
        <f t="shared" si="182"/>
        <v>#REF!</v>
      </c>
      <c r="Q106" s="238"/>
      <c r="R106" s="238"/>
      <c r="S106" s="238"/>
      <c r="T106" s="238"/>
      <c r="U106" s="237" t="e">
        <f>H106+J106+L106+N106+P106+R106+T106</f>
        <v>#REF!</v>
      </c>
      <c r="V106" s="240"/>
      <c r="W106" s="240">
        <f>G106+I106+K106+M106+O106+Q106+S106</f>
        <v>12</v>
      </c>
      <c r="X106" s="240">
        <f>12-W106</f>
        <v>0</v>
      </c>
      <c r="Y106" s="240">
        <f>W106-G106</f>
        <v>2</v>
      </c>
      <c r="Z106" s="240" t="e">
        <f>U106/12</f>
        <v>#REF!</v>
      </c>
      <c r="AA106" s="240"/>
      <c r="AB106" s="240"/>
      <c r="AC106" s="240"/>
      <c r="AF106" s="242"/>
      <c r="AG106" s="399" t="e">
        <f t="shared" si="91"/>
        <v>#REF!</v>
      </c>
    </row>
    <row r="107" spans="1:33" s="241" customFormat="1" ht="33.75" customHeight="1" x14ac:dyDescent="0.25">
      <c r="A107" s="234"/>
      <c r="B107" s="365" t="s">
        <v>115</v>
      </c>
      <c r="C107" s="306" t="s">
        <v>220</v>
      </c>
      <c r="D107" s="236">
        <v>0.5</v>
      </c>
      <c r="E107" s="237" t="e">
        <f>штатное!#REF!</f>
        <v>#REF!</v>
      </c>
      <c r="F107" s="237" t="e">
        <f>D107*E107</f>
        <v>#REF!</v>
      </c>
      <c r="G107" s="237"/>
      <c r="H107" s="238" t="e">
        <f t="shared" si="179"/>
        <v>#REF!</v>
      </c>
      <c r="I107" s="238"/>
      <c r="J107" s="238" t="e">
        <f t="shared" si="180"/>
        <v>#REF!</v>
      </c>
      <c r="K107" s="238">
        <v>4</v>
      </c>
      <c r="L107" s="238" t="e">
        <f t="shared" si="181"/>
        <v>#REF!</v>
      </c>
      <c r="M107" s="238">
        <v>8</v>
      </c>
      <c r="N107" s="238" t="e">
        <f t="shared" si="176"/>
        <v>#REF!</v>
      </c>
      <c r="O107" s="238"/>
      <c r="P107" s="238" t="e">
        <f t="shared" si="182"/>
        <v>#REF!</v>
      </c>
      <c r="Q107" s="238"/>
      <c r="R107" s="238"/>
      <c r="S107" s="238"/>
      <c r="T107" s="238"/>
      <c r="U107" s="237" t="e">
        <f>H107+J107+L107+N107+P107+R107+T107</f>
        <v>#REF!</v>
      </c>
      <c r="V107" s="240"/>
      <c r="W107" s="240">
        <f>G107+I107+K107+M107+O107+Q107+S107</f>
        <v>12</v>
      </c>
      <c r="X107" s="240">
        <f>12-W107</f>
        <v>0</v>
      </c>
      <c r="Y107" s="240">
        <f>W107-G107</f>
        <v>12</v>
      </c>
      <c r="Z107" s="240" t="e">
        <f>U107/12</f>
        <v>#REF!</v>
      </c>
      <c r="AA107" s="240"/>
      <c r="AB107" s="240"/>
      <c r="AC107" s="240"/>
      <c r="AF107" s="242"/>
      <c r="AG107" s="399" t="e">
        <f t="shared" si="91"/>
        <v>#REF!</v>
      </c>
    </row>
    <row r="108" spans="1:33" s="241" customFormat="1" ht="32.25" customHeight="1" x14ac:dyDescent="0.25">
      <c r="A108" s="234"/>
      <c r="B108" s="365" t="s">
        <v>115</v>
      </c>
      <c r="C108" s="306" t="s">
        <v>221</v>
      </c>
      <c r="D108" s="236">
        <v>0.5</v>
      </c>
      <c r="E108" s="237" t="e">
        <f>штатное!#REF!</f>
        <v>#REF!</v>
      </c>
      <c r="F108" s="237" t="e">
        <f>D108*E108</f>
        <v>#REF!</v>
      </c>
      <c r="G108" s="237">
        <v>10</v>
      </c>
      <c r="H108" s="238" t="e">
        <f t="shared" si="179"/>
        <v>#REF!</v>
      </c>
      <c r="I108" s="238">
        <v>2</v>
      </c>
      <c r="J108" s="238" t="e">
        <f t="shared" si="180"/>
        <v>#REF!</v>
      </c>
      <c r="K108" s="238"/>
      <c r="L108" s="238" t="e">
        <f t="shared" si="181"/>
        <v>#REF!</v>
      </c>
      <c r="M108" s="238"/>
      <c r="N108" s="238" t="e">
        <f t="shared" ref="N108" si="189">$F108*M108*N$2</f>
        <v>#REF!</v>
      </c>
      <c r="O108" s="238"/>
      <c r="P108" s="238" t="e">
        <f t="shared" si="182"/>
        <v>#REF!</v>
      </c>
      <c r="Q108" s="238"/>
      <c r="R108" s="238"/>
      <c r="S108" s="238"/>
      <c r="T108" s="238"/>
      <c r="U108" s="237" t="e">
        <f>H108+J108+L108+N108+P108+R108+T108</f>
        <v>#REF!</v>
      </c>
      <c r="V108" s="240"/>
      <c r="W108" s="240">
        <f>G108+I108+K108+M108+O108+Q108+S108</f>
        <v>12</v>
      </c>
      <c r="X108" s="240">
        <f>12-W108</f>
        <v>0</v>
      </c>
      <c r="Y108" s="240">
        <f>W108-G108</f>
        <v>2</v>
      </c>
      <c r="Z108" s="240" t="e">
        <f>U108/12</f>
        <v>#REF!</v>
      </c>
      <c r="AA108" s="240"/>
      <c r="AB108" s="240"/>
      <c r="AC108" s="240"/>
      <c r="AF108" s="242"/>
      <c r="AG108" s="399" t="e">
        <f t="shared" si="91"/>
        <v>#REF!</v>
      </c>
    </row>
    <row r="109" spans="1:33" s="241" customFormat="1" ht="27.75" customHeight="1" x14ac:dyDescent="0.25">
      <c r="A109" s="234"/>
      <c r="B109" s="365" t="s">
        <v>115</v>
      </c>
      <c r="C109" s="306" t="s">
        <v>227</v>
      </c>
      <c r="D109" s="236">
        <v>1</v>
      </c>
      <c r="E109" s="237" t="e">
        <f>штатное!#REF!</f>
        <v>#REF!</v>
      </c>
      <c r="F109" s="237" t="e">
        <f t="shared" si="104"/>
        <v>#REF!</v>
      </c>
      <c r="G109" s="237">
        <v>9</v>
      </c>
      <c r="H109" s="238" t="e">
        <f t="shared" si="105"/>
        <v>#REF!</v>
      </c>
      <c r="I109" s="238">
        <v>3</v>
      </c>
      <c r="J109" s="238" t="e">
        <f t="shared" si="106"/>
        <v>#REF!</v>
      </c>
      <c r="K109" s="238"/>
      <c r="L109" s="238" t="e">
        <f t="shared" si="107"/>
        <v>#REF!</v>
      </c>
      <c r="M109" s="238"/>
      <c r="N109" s="238" t="e">
        <f t="shared" si="108"/>
        <v>#REF!</v>
      </c>
      <c r="O109" s="238"/>
      <c r="P109" s="238" t="e">
        <f t="shared" si="109"/>
        <v>#REF!</v>
      </c>
      <c r="Q109" s="238"/>
      <c r="R109" s="238"/>
      <c r="S109" s="238"/>
      <c r="T109" s="238"/>
      <c r="U109" s="237" t="e">
        <f t="shared" si="110"/>
        <v>#REF!</v>
      </c>
      <c r="V109" s="240"/>
      <c r="W109" s="240">
        <f t="shared" si="102"/>
        <v>12</v>
      </c>
      <c r="X109" s="240">
        <f t="shared" si="74"/>
        <v>0</v>
      </c>
      <c r="Y109" s="240">
        <f t="shared" si="103"/>
        <v>3</v>
      </c>
      <c r="Z109" s="240" t="e">
        <f t="shared" si="122"/>
        <v>#REF!</v>
      </c>
      <c r="AA109" s="240"/>
      <c r="AB109" s="240"/>
      <c r="AC109" s="240"/>
      <c r="AF109" s="242"/>
      <c r="AG109" s="399" t="e">
        <f t="shared" si="91"/>
        <v>#REF!</v>
      </c>
    </row>
    <row r="110" spans="1:33" s="241" customFormat="1" ht="27.75" customHeight="1" x14ac:dyDescent="0.25">
      <c r="A110" s="234"/>
      <c r="B110" s="365" t="s">
        <v>115</v>
      </c>
      <c r="C110" s="306" t="s">
        <v>68</v>
      </c>
      <c r="D110" s="236">
        <v>1</v>
      </c>
      <c r="E110" s="237" t="e">
        <f>штатное!#REF!</f>
        <v>#REF!</v>
      </c>
      <c r="F110" s="237" t="e">
        <f t="shared" si="104"/>
        <v>#REF!</v>
      </c>
      <c r="G110" s="237"/>
      <c r="H110" s="238" t="e">
        <f t="shared" si="105"/>
        <v>#REF!</v>
      </c>
      <c r="I110" s="238"/>
      <c r="J110" s="238" t="e">
        <f t="shared" si="106"/>
        <v>#REF!</v>
      </c>
      <c r="K110" s="238">
        <v>6</v>
      </c>
      <c r="L110" s="238" t="e">
        <f t="shared" si="107"/>
        <v>#REF!</v>
      </c>
      <c r="M110" s="238">
        <v>6</v>
      </c>
      <c r="N110" s="238" t="e">
        <f t="shared" si="108"/>
        <v>#REF!</v>
      </c>
      <c r="O110" s="238"/>
      <c r="P110" s="238" t="e">
        <f t="shared" si="109"/>
        <v>#REF!</v>
      </c>
      <c r="Q110" s="238"/>
      <c r="R110" s="238"/>
      <c r="S110" s="238"/>
      <c r="T110" s="238"/>
      <c r="U110" s="237" t="e">
        <f t="shared" si="110"/>
        <v>#REF!</v>
      </c>
      <c r="V110" s="240"/>
      <c r="W110" s="240">
        <f t="shared" si="102"/>
        <v>12</v>
      </c>
      <c r="X110" s="240">
        <f t="shared" si="74"/>
        <v>0</v>
      </c>
      <c r="Y110" s="240">
        <f t="shared" si="103"/>
        <v>12</v>
      </c>
      <c r="Z110" s="240" t="e">
        <f t="shared" si="122"/>
        <v>#REF!</v>
      </c>
      <c r="AA110" s="240"/>
      <c r="AB110" s="240"/>
      <c r="AC110" s="240"/>
      <c r="AF110" s="242"/>
      <c r="AG110" s="399" t="e">
        <f t="shared" si="91"/>
        <v>#REF!</v>
      </c>
    </row>
    <row r="111" spans="1:33" s="241" customFormat="1" ht="32.25" customHeight="1" x14ac:dyDescent="0.25">
      <c r="A111" s="234"/>
      <c r="B111" s="367" t="s">
        <v>115</v>
      </c>
      <c r="C111" s="310" t="s">
        <v>222</v>
      </c>
      <c r="D111" s="236">
        <v>1</v>
      </c>
      <c r="E111" s="237" t="e">
        <f>штатное!#REF!</f>
        <v>#REF!</v>
      </c>
      <c r="F111" s="237" t="e">
        <f t="shared" si="104"/>
        <v>#REF!</v>
      </c>
      <c r="G111" s="237">
        <v>3</v>
      </c>
      <c r="H111" s="238" t="e">
        <f t="shared" si="105"/>
        <v>#REF!</v>
      </c>
      <c r="I111" s="238">
        <v>9</v>
      </c>
      <c r="J111" s="238" t="e">
        <f t="shared" si="106"/>
        <v>#REF!</v>
      </c>
      <c r="K111" s="238"/>
      <c r="L111" s="238" t="e">
        <f t="shared" si="107"/>
        <v>#REF!</v>
      </c>
      <c r="M111" s="238"/>
      <c r="N111" s="238" t="e">
        <f t="shared" si="108"/>
        <v>#REF!</v>
      </c>
      <c r="O111" s="238"/>
      <c r="P111" s="238" t="e">
        <f t="shared" si="109"/>
        <v>#REF!</v>
      </c>
      <c r="Q111" s="238"/>
      <c r="R111" s="238"/>
      <c r="S111" s="238"/>
      <c r="T111" s="238"/>
      <c r="U111" s="237" t="e">
        <f t="shared" si="110"/>
        <v>#REF!</v>
      </c>
      <c r="V111" s="240"/>
      <c r="W111" s="240">
        <f t="shared" si="102"/>
        <v>12</v>
      </c>
      <c r="X111" s="240">
        <f t="shared" si="74"/>
        <v>0</v>
      </c>
      <c r="Y111" s="240">
        <f t="shared" si="103"/>
        <v>9</v>
      </c>
      <c r="Z111" s="240" t="e">
        <f t="shared" si="122"/>
        <v>#REF!</v>
      </c>
      <c r="AA111" s="240"/>
      <c r="AB111" s="240"/>
      <c r="AC111" s="240"/>
      <c r="AF111" s="242"/>
      <c r="AG111" s="399" t="e">
        <f t="shared" si="91"/>
        <v>#REF!</v>
      </c>
    </row>
    <row r="112" spans="1:33" s="241" customFormat="1" ht="28.5" x14ac:dyDescent="0.25">
      <c r="A112" s="234"/>
      <c r="B112" s="367" t="s">
        <v>115</v>
      </c>
      <c r="C112" s="308" t="s">
        <v>223</v>
      </c>
      <c r="D112" s="236">
        <v>1</v>
      </c>
      <c r="E112" s="237" t="e">
        <f>штатное!#REF!</f>
        <v>#REF!</v>
      </c>
      <c r="F112" s="237" t="e">
        <f t="shared" si="104"/>
        <v>#REF!</v>
      </c>
      <c r="G112" s="237"/>
      <c r="H112" s="238" t="e">
        <f t="shared" si="105"/>
        <v>#REF!</v>
      </c>
      <c r="I112" s="238"/>
      <c r="J112" s="238" t="e">
        <f t="shared" si="106"/>
        <v>#REF!</v>
      </c>
      <c r="K112" s="238">
        <v>12</v>
      </c>
      <c r="L112" s="238" t="e">
        <f t="shared" si="107"/>
        <v>#REF!</v>
      </c>
      <c r="M112" s="238"/>
      <c r="N112" s="238" t="e">
        <f t="shared" si="108"/>
        <v>#REF!</v>
      </c>
      <c r="O112" s="238"/>
      <c r="P112" s="238" t="e">
        <f t="shared" si="109"/>
        <v>#REF!</v>
      </c>
      <c r="Q112" s="238"/>
      <c r="R112" s="238"/>
      <c r="S112" s="238"/>
      <c r="T112" s="238"/>
      <c r="U112" s="237" t="e">
        <f t="shared" si="110"/>
        <v>#REF!</v>
      </c>
      <c r="V112" s="240"/>
      <c r="W112" s="240">
        <f t="shared" si="102"/>
        <v>12</v>
      </c>
      <c r="X112" s="240">
        <f t="shared" si="74"/>
        <v>0</v>
      </c>
      <c r="Y112" s="240">
        <f t="shared" si="103"/>
        <v>12</v>
      </c>
      <c r="Z112" s="240" t="e">
        <f t="shared" si="122"/>
        <v>#REF!</v>
      </c>
      <c r="AA112" s="240"/>
      <c r="AB112" s="240"/>
      <c r="AC112" s="240"/>
      <c r="AF112" s="242"/>
      <c r="AG112" s="399" t="e">
        <f t="shared" si="91"/>
        <v>#REF!</v>
      </c>
    </row>
    <row r="113" spans="1:33" s="241" customFormat="1" ht="32.25" customHeight="1" x14ac:dyDescent="0.25">
      <c r="A113" s="234"/>
      <c r="B113" s="381" t="s">
        <v>161</v>
      </c>
      <c r="C113" s="323" t="s">
        <v>124</v>
      </c>
      <c r="D113" s="236">
        <v>1</v>
      </c>
      <c r="E113" s="237" t="e">
        <f>штатное!#REF!</f>
        <v>#REF!</v>
      </c>
      <c r="F113" s="237" t="e">
        <f t="shared" si="104"/>
        <v>#REF!</v>
      </c>
      <c r="G113" s="237">
        <v>1</v>
      </c>
      <c r="H113" s="238" t="e">
        <f t="shared" si="105"/>
        <v>#REF!</v>
      </c>
      <c r="I113" s="238">
        <v>0</v>
      </c>
      <c r="J113" s="238" t="e">
        <f t="shared" si="106"/>
        <v>#REF!</v>
      </c>
      <c r="K113" s="238"/>
      <c r="L113" s="238" t="e">
        <f t="shared" si="107"/>
        <v>#REF!</v>
      </c>
      <c r="M113" s="238"/>
      <c r="N113" s="238" t="e">
        <f t="shared" si="108"/>
        <v>#REF!</v>
      </c>
      <c r="O113" s="238"/>
      <c r="P113" s="238" t="e">
        <f t="shared" si="109"/>
        <v>#REF!</v>
      </c>
      <c r="Q113" s="238"/>
      <c r="R113" s="238"/>
      <c r="S113" s="238"/>
      <c r="T113" s="238"/>
      <c r="U113" s="237" t="e">
        <f t="shared" si="110"/>
        <v>#REF!</v>
      </c>
      <c r="V113" s="240"/>
      <c r="W113" s="240">
        <f t="shared" si="102"/>
        <v>1</v>
      </c>
      <c r="X113" s="240">
        <f t="shared" si="74"/>
        <v>11</v>
      </c>
      <c r="Y113" s="240">
        <f t="shared" si="103"/>
        <v>0</v>
      </c>
      <c r="Z113" s="240" t="e">
        <f t="shared" si="122"/>
        <v>#REF!</v>
      </c>
      <c r="AA113" s="240"/>
      <c r="AB113" s="240"/>
      <c r="AC113" s="240"/>
      <c r="AF113" s="242"/>
      <c r="AG113" s="399" t="e">
        <f t="shared" ref="AG113" si="190">U113/12</f>
        <v>#REF!</v>
      </c>
    </row>
    <row r="114" spans="1:33" s="241" customFormat="1" ht="23.25" customHeight="1" thickBot="1" x14ac:dyDescent="0.3">
      <c r="A114" s="234"/>
      <c r="B114" s="365" t="s">
        <v>141</v>
      </c>
      <c r="C114" s="255" t="s">
        <v>124</v>
      </c>
      <c r="D114" s="236">
        <v>1</v>
      </c>
      <c r="E114" s="237" t="e">
        <f>штатное!#REF!</f>
        <v>#REF!</v>
      </c>
      <c r="F114" s="237" t="e">
        <f t="shared" ref="F114" si="191">D114*E114</f>
        <v>#REF!</v>
      </c>
      <c r="G114" s="237"/>
      <c r="H114" s="238" t="e">
        <f t="shared" ref="H114" si="192">$F114*G114*H$2</f>
        <v>#REF!</v>
      </c>
      <c r="I114" s="238"/>
      <c r="J114" s="238" t="e">
        <f t="shared" ref="J114" si="193">$F114*I114*J$2</f>
        <v>#REF!</v>
      </c>
      <c r="K114" s="238"/>
      <c r="L114" s="238" t="e">
        <f t="shared" ref="L114" si="194">$F114*K114*L$2</f>
        <v>#REF!</v>
      </c>
      <c r="M114" s="238"/>
      <c r="N114" s="238" t="e">
        <f t="shared" ref="N114" si="195">$F114*M114*N$2</f>
        <v>#REF!</v>
      </c>
      <c r="O114" s="238"/>
      <c r="P114" s="238" t="e">
        <f t="shared" ref="P114" si="196">$F114*O114*P$2</f>
        <v>#REF!</v>
      </c>
      <c r="Q114" s="238"/>
      <c r="R114" s="238"/>
      <c r="S114" s="238"/>
      <c r="T114" s="238"/>
      <c r="U114" s="237" t="e">
        <f t="shared" ref="U114" si="197">H114+J114+L114+N114+P114+R114+T114</f>
        <v>#REF!</v>
      </c>
      <c r="V114" s="240"/>
      <c r="W114" s="240">
        <f t="shared" ref="W114" si="198">G114+I114+K114+M114+O114+Q114+S114</f>
        <v>0</v>
      </c>
      <c r="X114" s="240">
        <f t="shared" ref="X114" si="199">12-W114</f>
        <v>12</v>
      </c>
      <c r="Y114" s="240">
        <f t="shared" ref="Y114" si="200">W114-G114</f>
        <v>0</v>
      </c>
      <c r="Z114" s="240" t="e">
        <f t="shared" ref="Z114" si="201">U114/12</f>
        <v>#REF!</v>
      </c>
      <c r="AA114" s="240"/>
      <c r="AB114" s="240"/>
      <c r="AC114" s="240"/>
      <c r="AF114" s="242"/>
      <c r="AG114" s="399" t="e">
        <f t="shared" si="91"/>
        <v>#REF!</v>
      </c>
    </row>
    <row r="115" spans="1:33" s="142" customFormat="1" ht="15.75" thickBot="1" x14ac:dyDescent="0.3">
      <c r="A115" s="143"/>
      <c r="B115" s="368" t="s">
        <v>18</v>
      </c>
      <c r="C115" s="148"/>
      <c r="D115" s="149">
        <f>SUM(D102:D114)</f>
        <v>12</v>
      </c>
      <c r="E115" s="150" t="e">
        <f>SUM(E102:E114)</f>
        <v>#REF!</v>
      </c>
      <c r="F115" s="150" t="e">
        <f>SUM(F102:F114)</f>
        <v>#REF!</v>
      </c>
      <c r="G115" s="150"/>
      <c r="H115" s="150" t="e">
        <f>SUM(H102:H114)</f>
        <v>#REF!</v>
      </c>
      <c r="I115" s="150"/>
      <c r="J115" s="150" t="e">
        <f>SUM(J102:J114)</f>
        <v>#REF!</v>
      </c>
      <c r="K115" s="150"/>
      <c r="L115" s="150" t="e">
        <f>SUM(L102:L114)</f>
        <v>#REF!</v>
      </c>
      <c r="M115" s="150"/>
      <c r="N115" s="150" t="e">
        <f>SUM(N102:N114)</f>
        <v>#REF!</v>
      </c>
      <c r="O115" s="150"/>
      <c r="P115" s="150" t="e">
        <f>SUM(P102:P114)</f>
        <v>#REF!</v>
      </c>
      <c r="Q115" s="150"/>
      <c r="R115" s="150" t="e">
        <f>SUM(R102:R114)</f>
        <v>#REF!</v>
      </c>
      <c r="S115" s="150">
        <f>SUM(S102:S114)</f>
        <v>0</v>
      </c>
      <c r="T115" s="150">
        <f>SUM(T102:T114)</f>
        <v>0</v>
      </c>
      <c r="U115" s="150" t="e">
        <f>SUM(U102:U114)</f>
        <v>#REF!</v>
      </c>
      <c r="V115" s="151" t="e">
        <f>ROUND(U115/12,2)</f>
        <v>#REF!</v>
      </c>
      <c r="W115" s="151">
        <f t="shared" si="102"/>
        <v>0</v>
      </c>
      <c r="X115" s="151">
        <f t="shared" si="74"/>
        <v>12</v>
      </c>
      <c r="Y115" s="151">
        <f t="shared" si="103"/>
        <v>0</v>
      </c>
      <c r="Z115" s="151" t="e">
        <f>U115/12</f>
        <v>#REF!</v>
      </c>
      <c r="AA115" s="151"/>
      <c r="AB115" s="151"/>
      <c r="AC115" s="151"/>
      <c r="AE115" s="152">
        <v>281620</v>
      </c>
      <c r="AF115" s="152" t="e">
        <f>E115-AE115</f>
        <v>#REF!</v>
      </c>
      <c r="AG115" s="401" t="e">
        <f t="shared" si="91"/>
        <v>#REF!</v>
      </c>
    </row>
    <row r="116" spans="1:33" s="142" customFormat="1" ht="66" customHeight="1" x14ac:dyDescent="0.25">
      <c r="A116" s="136"/>
      <c r="B116" s="380" t="s">
        <v>344</v>
      </c>
      <c r="C116" s="137"/>
      <c r="D116" s="138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153"/>
      <c r="V116" s="7"/>
      <c r="W116" s="141">
        <f t="shared" si="102"/>
        <v>0</v>
      </c>
      <c r="X116" s="141">
        <f t="shared" si="74"/>
        <v>12</v>
      </c>
      <c r="Y116" s="141">
        <f t="shared" si="103"/>
        <v>0</v>
      </c>
      <c r="Z116" s="7">
        <f t="shared" si="122"/>
        <v>0</v>
      </c>
      <c r="AA116" s="141"/>
      <c r="AB116" s="141"/>
      <c r="AC116" s="141"/>
      <c r="AF116" s="152"/>
      <c r="AG116" s="399">
        <f t="shared" si="91"/>
        <v>0</v>
      </c>
    </row>
    <row r="117" spans="1:33" s="241" customFormat="1" ht="28.5" customHeight="1" x14ac:dyDescent="0.25">
      <c r="A117" s="245"/>
      <c r="B117" s="365" t="s">
        <v>29</v>
      </c>
      <c r="C117" s="321" t="s">
        <v>224</v>
      </c>
      <c r="D117" s="236">
        <v>1</v>
      </c>
      <c r="E117" s="237" t="e">
        <f>штатное!#REF!</f>
        <v>#REF!</v>
      </c>
      <c r="F117" s="237" t="e">
        <f t="shared" ref="F117:F120" si="202">D117*E117</f>
        <v>#REF!</v>
      </c>
      <c r="G117" s="237"/>
      <c r="H117" s="238" t="e">
        <f t="shared" ref="H117:H122" si="203">$F117*G117*H$2</f>
        <v>#REF!</v>
      </c>
      <c r="I117" s="238"/>
      <c r="J117" s="238" t="e">
        <f t="shared" ref="J117:J122" si="204">$F117*I117*J$2</f>
        <v>#REF!</v>
      </c>
      <c r="K117" s="238"/>
      <c r="L117" s="238" t="e">
        <f t="shared" ref="L117:L122" si="205">$F117*K117*L$2</f>
        <v>#REF!</v>
      </c>
      <c r="M117" s="238"/>
      <c r="N117" s="238" t="e">
        <f t="shared" ref="N117:N122" si="206">$F117*M117*N$2</f>
        <v>#REF!</v>
      </c>
      <c r="O117" s="238">
        <v>12</v>
      </c>
      <c r="P117" s="238" t="e">
        <f t="shared" ref="P117:P122" si="207">$F117*O117*P$2</f>
        <v>#REF!</v>
      </c>
      <c r="Q117" s="238"/>
      <c r="R117" s="238"/>
      <c r="S117" s="238"/>
      <c r="T117" s="238"/>
      <c r="U117" s="237" t="e">
        <f t="shared" ref="U117:U122" si="208">H117+J117+L117+N117+P117+R117+T117</f>
        <v>#REF!</v>
      </c>
      <c r="V117" s="240"/>
      <c r="W117" s="240">
        <f t="shared" si="102"/>
        <v>12</v>
      </c>
      <c r="X117" s="240">
        <f t="shared" si="74"/>
        <v>0</v>
      </c>
      <c r="Y117" s="240">
        <f t="shared" si="103"/>
        <v>12</v>
      </c>
      <c r="Z117" s="240" t="e">
        <f t="shared" si="122"/>
        <v>#REF!</v>
      </c>
      <c r="AA117" s="240"/>
      <c r="AB117" s="240"/>
      <c r="AC117" s="240"/>
      <c r="AF117" s="242"/>
      <c r="AG117" s="399" t="e">
        <f t="shared" si="91"/>
        <v>#REF!</v>
      </c>
    </row>
    <row r="118" spans="1:33" s="241" customFormat="1" ht="32.25" customHeight="1" x14ac:dyDescent="0.25">
      <c r="A118" s="245"/>
      <c r="B118" s="376" t="s">
        <v>135</v>
      </c>
      <c r="C118" s="147" t="s">
        <v>124</v>
      </c>
      <c r="D118" s="244">
        <v>1</v>
      </c>
      <c r="E118" s="237" t="e">
        <f>штатное!#REF!</f>
        <v>#REF!</v>
      </c>
      <c r="F118" s="252" t="e">
        <f>D118*E118</f>
        <v>#REF!</v>
      </c>
      <c r="G118" s="252"/>
      <c r="H118" s="254" t="e">
        <f t="shared" ref="H118" si="209">$F118*G118*H$2</f>
        <v>#REF!</v>
      </c>
      <c r="I118" s="254"/>
      <c r="J118" s="254" t="e">
        <f t="shared" ref="J118" si="210">$F118*I118*J$2</f>
        <v>#REF!</v>
      </c>
      <c r="K118" s="254"/>
      <c r="L118" s="254" t="e">
        <f t="shared" ref="L118" si="211">$F118*K118*L$2</f>
        <v>#REF!</v>
      </c>
      <c r="M118" s="254"/>
      <c r="N118" s="254" t="e">
        <f t="shared" ref="N118" si="212">$F118*M118*N$2</f>
        <v>#REF!</v>
      </c>
      <c r="O118" s="254"/>
      <c r="P118" s="254" t="e">
        <f t="shared" ref="P118" si="213">$F118*O118*P$2</f>
        <v>#REF!</v>
      </c>
      <c r="Q118" s="254"/>
      <c r="R118" s="254"/>
      <c r="S118" s="254"/>
      <c r="T118" s="254"/>
      <c r="U118" s="237" t="e">
        <f t="shared" ref="U118" si="214">H118+J118+L118+N118+P118+R118+T118</f>
        <v>#REF!</v>
      </c>
      <c r="V118" s="240"/>
      <c r="W118" s="240">
        <f t="shared" ref="W118" si="215">G118+I118+K118+M118+O118+Q118+S118</f>
        <v>0</v>
      </c>
      <c r="X118" s="240">
        <f t="shared" ref="X118" si="216">12-W118</f>
        <v>12</v>
      </c>
      <c r="Y118" s="240">
        <f t="shared" ref="Y118" si="217">W118-G118</f>
        <v>0</v>
      </c>
      <c r="Z118" s="240" t="e">
        <f t="shared" ref="Z118" si="218">U118/12</f>
        <v>#REF!</v>
      </c>
      <c r="AA118" s="240"/>
      <c r="AB118" s="240"/>
      <c r="AC118" s="240"/>
      <c r="AF118" s="242"/>
      <c r="AG118" s="399" t="e">
        <f t="shared" ref="AG118" si="219">U118/12</f>
        <v>#REF!</v>
      </c>
    </row>
    <row r="119" spans="1:33" s="142" customFormat="1" ht="27" customHeight="1" x14ac:dyDescent="0.25">
      <c r="A119" s="157"/>
      <c r="B119" s="382" t="s">
        <v>112</v>
      </c>
      <c r="C119" s="147" t="s">
        <v>124</v>
      </c>
      <c r="D119" s="168">
        <v>1</v>
      </c>
      <c r="E119" s="17" t="e">
        <f>штатное!#REF!</f>
        <v>#REF!</v>
      </c>
      <c r="F119" s="40" t="e">
        <f>E119</f>
        <v>#REF!</v>
      </c>
      <c r="G119" s="40"/>
      <c r="H119" s="158" t="e">
        <f t="shared" si="203"/>
        <v>#REF!</v>
      </c>
      <c r="I119" s="158"/>
      <c r="J119" s="158" t="e">
        <f t="shared" si="204"/>
        <v>#REF!</v>
      </c>
      <c r="K119" s="158"/>
      <c r="L119" s="158" t="e">
        <f t="shared" si="205"/>
        <v>#REF!</v>
      </c>
      <c r="M119" s="158"/>
      <c r="N119" s="158" t="e">
        <f t="shared" si="206"/>
        <v>#REF!</v>
      </c>
      <c r="O119" s="158"/>
      <c r="P119" s="158" t="e">
        <f t="shared" si="207"/>
        <v>#REF!</v>
      </c>
      <c r="Q119" s="158"/>
      <c r="R119" s="158"/>
      <c r="S119" s="158"/>
      <c r="T119" s="158"/>
      <c r="U119" s="17" t="e">
        <f t="shared" si="208"/>
        <v>#REF!</v>
      </c>
      <c r="V119" s="7"/>
      <c r="W119" s="7">
        <f t="shared" si="102"/>
        <v>0</v>
      </c>
      <c r="X119" s="7">
        <f t="shared" si="74"/>
        <v>12</v>
      </c>
      <c r="Y119" s="7">
        <f t="shared" si="103"/>
        <v>0</v>
      </c>
      <c r="Z119" s="7" t="e">
        <f t="shared" si="122"/>
        <v>#REF!</v>
      </c>
      <c r="AA119" s="7"/>
      <c r="AB119" s="7"/>
      <c r="AC119" s="7"/>
      <c r="AF119" s="152"/>
      <c r="AG119" s="399" t="e">
        <f t="shared" si="91"/>
        <v>#REF!</v>
      </c>
    </row>
    <row r="120" spans="1:33" s="241" customFormat="1" ht="23.25" customHeight="1" x14ac:dyDescent="0.25">
      <c r="A120" s="246"/>
      <c r="B120" s="369" t="s">
        <v>113</v>
      </c>
      <c r="C120" s="307" t="s">
        <v>225</v>
      </c>
      <c r="D120" s="257">
        <v>1</v>
      </c>
      <c r="E120" s="237" t="e">
        <f>штатное!#REF!</f>
        <v>#REF!</v>
      </c>
      <c r="F120" s="252" t="e">
        <f t="shared" si="202"/>
        <v>#REF!</v>
      </c>
      <c r="G120" s="252"/>
      <c r="H120" s="254" t="e">
        <f t="shared" si="203"/>
        <v>#REF!</v>
      </c>
      <c r="I120" s="254"/>
      <c r="J120" s="254" t="e">
        <f t="shared" si="204"/>
        <v>#REF!</v>
      </c>
      <c r="K120" s="254"/>
      <c r="L120" s="254" t="e">
        <f t="shared" si="205"/>
        <v>#REF!</v>
      </c>
      <c r="M120" s="254">
        <v>12</v>
      </c>
      <c r="N120" s="254" t="e">
        <f t="shared" si="206"/>
        <v>#REF!</v>
      </c>
      <c r="O120" s="254"/>
      <c r="P120" s="254" t="e">
        <f t="shared" si="207"/>
        <v>#REF!</v>
      </c>
      <c r="Q120" s="254"/>
      <c r="R120" s="254"/>
      <c r="S120" s="254"/>
      <c r="T120" s="254"/>
      <c r="U120" s="237" t="e">
        <f t="shared" si="208"/>
        <v>#REF!</v>
      </c>
      <c r="V120" s="240"/>
      <c r="W120" s="240">
        <f t="shared" si="102"/>
        <v>12</v>
      </c>
      <c r="X120" s="240">
        <f t="shared" si="74"/>
        <v>0</v>
      </c>
      <c r="Y120" s="240">
        <f t="shared" si="103"/>
        <v>12</v>
      </c>
      <c r="Z120" s="240" t="e">
        <f t="shared" si="122"/>
        <v>#REF!</v>
      </c>
      <c r="AA120" s="240"/>
      <c r="AB120" s="240"/>
      <c r="AC120" s="240"/>
      <c r="AF120" s="242"/>
      <c r="AG120" s="399" t="e">
        <f t="shared" si="91"/>
        <v>#REF!</v>
      </c>
    </row>
    <row r="121" spans="1:33" s="241" customFormat="1" ht="24" customHeight="1" x14ac:dyDescent="0.25">
      <c r="A121" s="246"/>
      <c r="B121" s="369" t="s">
        <v>161</v>
      </c>
      <c r="C121" s="307" t="s">
        <v>226</v>
      </c>
      <c r="D121" s="257">
        <v>0.5</v>
      </c>
      <c r="E121" s="237" t="e">
        <f>штатное!#REF!</f>
        <v>#REF!</v>
      </c>
      <c r="F121" s="252" t="e">
        <f>E121*0.5</f>
        <v>#REF!</v>
      </c>
      <c r="G121" s="252">
        <v>9</v>
      </c>
      <c r="H121" s="254" t="e">
        <f t="shared" si="203"/>
        <v>#REF!</v>
      </c>
      <c r="I121" s="254">
        <v>3</v>
      </c>
      <c r="J121" s="254" t="e">
        <f t="shared" si="204"/>
        <v>#REF!</v>
      </c>
      <c r="K121" s="254"/>
      <c r="L121" s="254" t="e">
        <f t="shared" si="205"/>
        <v>#REF!</v>
      </c>
      <c r="M121" s="254"/>
      <c r="N121" s="254" t="e">
        <f t="shared" si="206"/>
        <v>#REF!</v>
      </c>
      <c r="O121" s="254"/>
      <c r="P121" s="254" t="e">
        <f t="shared" si="207"/>
        <v>#REF!</v>
      </c>
      <c r="Q121" s="254"/>
      <c r="R121" s="254"/>
      <c r="S121" s="254"/>
      <c r="T121" s="254"/>
      <c r="U121" s="237" t="e">
        <f t="shared" si="208"/>
        <v>#REF!</v>
      </c>
      <c r="V121" s="240"/>
      <c r="W121" s="240">
        <f t="shared" si="102"/>
        <v>12</v>
      </c>
      <c r="X121" s="240">
        <f t="shared" si="74"/>
        <v>0</v>
      </c>
      <c r="Y121" s="240">
        <f t="shared" si="103"/>
        <v>3</v>
      </c>
      <c r="Z121" s="240" t="e">
        <f t="shared" si="122"/>
        <v>#REF!</v>
      </c>
      <c r="AA121" s="240"/>
      <c r="AB121" s="240"/>
      <c r="AC121" s="240"/>
      <c r="AF121" s="242"/>
      <c r="AG121" s="399" t="e">
        <f t="shared" si="91"/>
        <v>#REF!</v>
      </c>
    </row>
    <row r="122" spans="1:33" s="142" customFormat="1" ht="24.75" customHeight="1" x14ac:dyDescent="0.25">
      <c r="A122" s="155"/>
      <c r="B122" s="383" t="s">
        <v>161</v>
      </c>
      <c r="C122" s="307" t="s">
        <v>294</v>
      </c>
      <c r="D122" s="168">
        <v>0.5</v>
      </c>
      <c r="E122" s="17" t="e">
        <f>штатное!#REF!</f>
        <v>#REF!</v>
      </c>
      <c r="F122" s="40" t="e">
        <f>E122*0.5</f>
        <v>#REF!</v>
      </c>
      <c r="G122" s="40">
        <v>11</v>
      </c>
      <c r="H122" s="158" t="e">
        <f t="shared" si="203"/>
        <v>#REF!</v>
      </c>
      <c r="I122" s="158"/>
      <c r="J122" s="158" t="e">
        <f t="shared" si="204"/>
        <v>#REF!</v>
      </c>
      <c r="K122" s="158"/>
      <c r="L122" s="158" t="e">
        <f t="shared" si="205"/>
        <v>#REF!</v>
      </c>
      <c r="M122" s="158"/>
      <c r="N122" s="158" t="e">
        <f t="shared" si="206"/>
        <v>#REF!</v>
      </c>
      <c r="O122" s="158"/>
      <c r="P122" s="158" t="e">
        <f t="shared" si="207"/>
        <v>#REF!</v>
      </c>
      <c r="Q122" s="158"/>
      <c r="R122" s="158"/>
      <c r="S122" s="158"/>
      <c r="T122" s="158"/>
      <c r="U122" s="17" t="e">
        <f t="shared" si="208"/>
        <v>#REF!</v>
      </c>
      <c r="V122" s="7"/>
      <c r="W122" s="7">
        <f t="shared" ref="W122:W124" si="220">G122+I122+K122+M122+O122+Q122+S122</f>
        <v>11</v>
      </c>
      <c r="X122" s="7">
        <f t="shared" ref="X122:X124" si="221">12-W122</f>
        <v>1</v>
      </c>
      <c r="Y122" s="7">
        <f t="shared" ref="Y122:Y124" si="222">W122-G122</f>
        <v>0</v>
      </c>
      <c r="Z122" s="7" t="e">
        <f t="shared" ref="Z122:Z124" si="223">U122/12</f>
        <v>#REF!</v>
      </c>
      <c r="AA122" s="7"/>
      <c r="AB122" s="7"/>
      <c r="AC122" s="7"/>
      <c r="AF122" s="152"/>
      <c r="AG122" s="399" t="e">
        <f t="shared" si="91"/>
        <v>#REF!</v>
      </c>
    </row>
    <row r="123" spans="1:33" s="241" customFormat="1" ht="31.5" customHeight="1" x14ac:dyDescent="0.25">
      <c r="A123" s="246"/>
      <c r="B123" s="367" t="s">
        <v>115</v>
      </c>
      <c r="C123" s="310" t="s">
        <v>67</v>
      </c>
      <c r="D123" s="258">
        <v>1</v>
      </c>
      <c r="E123" s="237" t="e">
        <f>штатное!#REF!</f>
        <v>#REF!</v>
      </c>
      <c r="F123" s="237" t="e">
        <f t="shared" ref="F123:F124" si="224">D123*E123</f>
        <v>#REF!</v>
      </c>
      <c r="G123" s="237"/>
      <c r="H123" s="237" t="e">
        <f t="shared" ref="H123:H124" si="225">$F123*G123*H$2</f>
        <v>#REF!</v>
      </c>
      <c r="I123" s="237"/>
      <c r="J123" s="237" t="e">
        <f t="shared" ref="J123:J124" si="226">$F123*I123*J$2</f>
        <v>#REF!</v>
      </c>
      <c r="K123" s="237">
        <v>4</v>
      </c>
      <c r="L123" s="237" t="e">
        <f t="shared" ref="L123:L124" si="227">$F123*K123*L$2</f>
        <v>#REF!</v>
      </c>
      <c r="M123" s="237">
        <v>8</v>
      </c>
      <c r="N123" s="237" t="e">
        <f t="shared" ref="N123:N124" si="228">$F123*M123*N$2</f>
        <v>#REF!</v>
      </c>
      <c r="O123" s="237"/>
      <c r="P123" s="237" t="e">
        <f t="shared" ref="P123:P124" si="229">$F123*O123*P$2</f>
        <v>#REF!</v>
      </c>
      <c r="Q123" s="237"/>
      <c r="R123" s="237"/>
      <c r="S123" s="237"/>
      <c r="T123" s="237"/>
      <c r="U123" s="237" t="e">
        <f t="shared" ref="U123:U124" si="230">H123+J123+L123+N123+P123+R123+T123</f>
        <v>#REF!</v>
      </c>
      <c r="V123" s="240"/>
      <c r="W123" s="240">
        <f t="shared" si="220"/>
        <v>12</v>
      </c>
      <c r="X123" s="240">
        <f t="shared" si="221"/>
        <v>0</v>
      </c>
      <c r="Y123" s="240">
        <f t="shared" si="222"/>
        <v>12</v>
      </c>
      <c r="Z123" s="240" t="e">
        <f t="shared" si="223"/>
        <v>#REF!</v>
      </c>
      <c r="AA123" s="240"/>
      <c r="AB123" s="240"/>
      <c r="AC123" s="240"/>
      <c r="AF123" s="242"/>
      <c r="AG123" s="399" t="e">
        <f t="shared" si="91"/>
        <v>#REF!</v>
      </c>
    </row>
    <row r="124" spans="1:33" s="241" customFormat="1" ht="31.5" customHeight="1" x14ac:dyDescent="0.25">
      <c r="A124" s="246"/>
      <c r="B124" s="367" t="s">
        <v>141</v>
      </c>
      <c r="C124" s="310" t="s">
        <v>124</v>
      </c>
      <c r="D124" s="258">
        <v>1</v>
      </c>
      <c r="E124" s="237" t="e">
        <f>штатное!#REF!</f>
        <v>#REF!</v>
      </c>
      <c r="F124" s="237" t="e">
        <f t="shared" si="224"/>
        <v>#REF!</v>
      </c>
      <c r="G124" s="237"/>
      <c r="H124" s="237" t="e">
        <f t="shared" si="225"/>
        <v>#REF!</v>
      </c>
      <c r="I124" s="237"/>
      <c r="J124" s="237" t="e">
        <f t="shared" si="226"/>
        <v>#REF!</v>
      </c>
      <c r="K124" s="237"/>
      <c r="L124" s="237" t="e">
        <f t="shared" si="227"/>
        <v>#REF!</v>
      </c>
      <c r="M124" s="237"/>
      <c r="N124" s="237" t="e">
        <f t="shared" si="228"/>
        <v>#REF!</v>
      </c>
      <c r="O124" s="237"/>
      <c r="P124" s="237" t="e">
        <f t="shared" si="229"/>
        <v>#REF!</v>
      </c>
      <c r="Q124" s="237"/>
      <c r="R124" s="237"/>
      <c r="S124" s="237"/>
      <c r="T124" s="237"/>
      <c r="U124" s="237" t="e">
        <f t="shared" si="230"/>
        <v>#REF!</v>
      </c>
      <c r="V124" s="240"/>
      <c r="W124" s="240">
        <f t="shared" si="220"/>
        <v>0</v>
      </c>
      <c r="X124" s="240">
        <f t="shared" si="221"/>
        <v>12</v>
      </c>
      <c r="Y124" s="240">
        <f t="shared" si="222"/>
        <v>0</v>
      </c>
      <c r="Z124" s="240" t="e">
        <f t="shared" si="223"/>
        <v>#REF!</v>
      </c>
      <c r="AA124" s="240"/>
      <c r="AB124" s="240"/>
      <c r="AC124" s="240"/>
      <c r="AF124" s="242"/>
      <c r="AG124" s="399" t="e">
        <f t="shared" ref="AG124" si="231">U124/12</f>
        <v>#REF!</v>
      </c>
    </row>
    <row r="125" spans="1:33" s="142" customFormat="1" ht="15.75" thickBot="1" x14ac:dyDescent="0.3">
      <c r="A125" s="143"/>
      <c r="B125" s="375" t="s">
        <v>18</v>
      </c>
      <c r="C125" s="159"/>
      <c r="D125" s="160">
        <f>SUM(D117:D124)</f>
        <v>7</v>
      </c>
      <c r="E125" s="161" t="e">
        <f>SUM(E117:E157)</f>
        <v>#REF!</v>
      </c>
      <c r="F125" s="161" t="e">
        <f>SUM(F117:F157)</f>
        <v>#REF!</v>
      </c>
      <c r="G125" s="161"/>
      <c r="H125" s="161" t="e">
        <f>SUM(H117:H157)</f>
        <v>#REF!</v>
      </c>
      <c r="I125" s="161"/>
      <c r="J125" s="161" t="e">
        <f>SUM(J117:J157)</f>
        <v>#REF!</v>
      </c>
      <c r="K125" s="161"/>
      <c r="L125" s="161" t="e">
        <f>SUM(L117:L157)</f>
        <v>#REF!</v>
      </c>
      <c r="M125" s="161"/>
      <c r="N125" s="161" t="e">
        <f>SUM(N117:N157)</f>
        <v>#REF!</v>
      </c>
      <c r="O125" s="161"/>
      <c r="P125" s="161" t="e">
        <f>SUM(P117:P157)</f>
        <v>#REF!</v>
      </c>
      <c r="Q125" s="161"/>
      <c r="R125" s="161">
        <f ca="1">SUM(R117:R157)</f>
        <v>0</v>
      </c>
      <c r="S125" s="161"/>
      <c r="T125" s="161">
        <f ca="1">SUM(T117:T157)</f>
        <v>0</v>
      </c>
      <c r="U125" s="161" t="e">
        <f>SUM(U117:U124)</f>
        <v>#REF!</v>
      </c>
      <c r="V125" s="151" t="e">
        <f>ROUND(U125/12,2)</f>
        <v>#REF!</v>
      </c>
      <c r="W125" s="151">
        <f t="shared" ref="W125:W144" si="232">G125+I125+K125+M125+O125+Q125+S125</f>
        <v>0</v>
      </c>
      <c r="X125" s="151">
        <f t="shared" si="74"/>
        <v>12</v>
      </c>
      <c r="Y125" s="151">
        <f t="shared" ref="Y125:Y144" si="233">W125-G125</f>
        <v>0</v>
      </c>
      <c r="Z125" s="151" t="e">
        <f t="shared" ref="Z125:Z144" si="234">U125/12</f>
        <v>#REF!</v>
      </c>
      <c r="AA125" s="151"/>
      <c r="AB125" s="151"/>
      <c r="AC125" s="151"/>
      <c r="AE125" s="152">
        <v>104060</v>
      </c>
      <c r="AF125" s="152" t="e">
        <f>E125-AE125</f>
        <v>#REF!</v>
      </c>
      <c r="AG125" s="401" t="e">
        <f t="shared" si="91"/>
        <v>#REF!</v>
      </c>
    </row>
    <row r="126" spans="1:33" s="142" customFormat="1" ht="30" x14ac:dyDescent="0.25">
      <c r="A126" s="136"/>
      <c r="B126" s="404" t="s">
        <v>345</v>
      </c>
      <c r="C126" s="137"/>
      <c r="D126" s="138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153"/>
      <c r="V126" s="7"/>
      <c r="W126" s="141">
        <f t="shared" si="232"/>
        <v>0</v>
      </c>
      <c r="X126" s="141">
        <f t="shared" si="74"/>
        <v>12</v>
      </c>
      <c r="Y126" s="141">
        <f t="shared" si="233"/>
        <v>0</v>
      </c>
      <c r="Z126" s="7">
        <f t="shared" si="234"/>
        <v>0</v>
      </c>
      <c r="AA126" s="141"/>
      <c r="AB126" s="141"/>
      <c r="AC126" s="141"/>
      <c r="AF126" s="152"/>
      <c r="AG126" s="399">
        <f t="shared" si="91"/>
        <v>0</v>
      </c>
    </row>
    <row r="127" spans="1:33" s="241" customFormat="1" ht="21" customHeight="1" x14ac:dyDescent="0.25">
      <c r="A127" s="245"/>
      <c r="B127" s="365" t="s">
        <v>29</v>
      </c>
      <c r="C127" s="306" t="s">
        <v>295</v>
      </c>
      <c r="D127" s="236">
        <v>1</v>
      </c>
      <c r="E127" s="237" t="e">
        <f>штатное!#REF!</f>
        <v>#REF!</v>
      </c>
      <c r="F127" s="237" t="e">
        <f t="shared" ref="F127:F131" si="235">D127*E127</f>
        <v>#REF!</v>
      </c>
      <c r="G127" s="237">
        <v>3</v>
      </c>
      <c r="H127" s="238" t="e">
        <f t="shared" ref="H127:H131" si="236">$F127*G127*H$2</f>
        <v>#REF!</v>
      </c>
      <c r="I127" s="238"/>
      <c r="J127" s="238" t="e">
        <f t="shared" ref="J127:J131" si="237">$F127*I127*J$2</f>
        <v>#REF!</v>
      </c>
      <c r="K127" s="238"/>
      <c r="L127" s="238" t="e">
        <f t="shared" ref="L127:L131" si="238">$F127*K127*L$2</f>
        <v>#REF!</v>
      </c>
      <c r="M127" s="238"/>
      <c r="N127" s="238" t="e">
        <f t="shared" ref="N127:N131" si="239">$F127*M127*N$2</f>
        <v>#REF!</v>
      </c>
      <c r="O127" s="238"/>
      <c r="P127" s="238" t="e">
        <f t="shared" ref="P127:P131" si="240">$F127*O127*P$2</f>
        <v>#REF!</v>
      </c>
      <c r="Q127" s="238"/>
      <c r="R127" s="238"/>
      <c r="S127" s="238"/>
      <c r="T127" s="238"/>
      <c r="U127" s="237" t="e">
        <f t="shared" ref="U127:U131" si="241">H127+J127+L127+N127+P127+R127+T127</f>
        <v>#REF!</v>
      </c>
      <c r="V127" s="240"/>
      <c r="W127" s="240">
        <f t="shared" si="232"/>
        <v>3</v>
      </c>
      <c r="X127" s="240">
        <f t="shared" si="74"/>
        <v>9</v>
      </c>
      <c r="Y127" s="240">
        <f t="shared" si="233"/>
        <v>0</v>
      </c>
      <c r="Z127" s="240" t="e">
        <f t="shared" si="234"/>
        <v>#REF!</v>
      </c>
      <c r="AA127" s="240"/>
      <c r="AB127" s="240"/>
      <c r="AC127" s="240"/>
      <c r="AF127" s="242"/>
      <c r="AG127" s="399" t="e">
        <f t="shared" si="91"/>
        <v>#REF!</v>
      </c>
    </row>
    <row r="128" spans="1:33" s="241" customFormat="1" ht="21" customHeight="1" x14ac:dyDescent="0.25">
      <c r="A128" s="251"/>
      <c r="B128" s="369" t="s">
        <v>46</v>
      </c>
      <c r="C128" s="310" t="s">
        <v>229</v>
      </c>
      <c r="D128" s="244">
        <v>1</v>
      </c>
      <c r="E128" s="237" t="e">
        <f>штатное!#REF!</f>
        <v>#REF!</v>
      </c>
      <c r="F128" s="252" t="e">
        <f t="shared" si="235"/>
        <v>#REF!</v>
      </c>
      <c r="G128" s="252">
        <v>9</v>
      </c>
      <c r="H128" s="254" t="e">
        <f t="shared" si="236"/>
        <v>#REF!</v>
      </c>
      <c r="I128" s="254">
        <v>3</v>
      </c>
      <c r="J128" s="254" t="e">
        <f t="shared" si="237"/>
        <v>#REF!</v>
      </c>
      <c r="K128" s="254"/>
      <c r="L128" s="254" t="e">
        <f t="shared" si="238"/>
        <v>#REF!</v>
      </c>
      <c r="M128" s="254"/>
      <c r="N128" s="254" t="e">
        <f t="shared" si="239"/>
        <v>#REF!</v>
      </c>
      <c r="O128" s="254"/>
      <c r="P128" s="254" t="e">
        <f t="shared" si="240"/>
        <v>#REF!</v>
      </c>
      <c r="Q128" s="254"/>
      <c r="R128" s="254"/>
      <c r="S128" s="254"/>
      <c r="T128" s="254"/>
      <c r="U128" s="237" t="e">
        <f t="shared" si="241"/>
        <v>#REF!</v>
      </c>
      <c r="V128" s="240"/>
      <c r="W128" s="240">
        <f t="shared" si="232"/>
        <v>12</v>
      </c>
      <c r="X128" s="240">
        <f t="shared" si="74"/>
        <v>0</v>
      </c>
      <c r="Y128" s="240">
        <f t="shared" si="233"/>
        <v>3</v>
      </c>
      <c r="Z128" s="240" t="e">
        <f t="shared" si="234"/>
        <v>#REF!</v>
      </c>
      <c r="AA128" s="240"/>
      <c r="AB128" s="240"/>
      <c r="AC128" s="240"/>
      <c r="AF128" s="242"/>
      <c r="AG128" s="399" t="e">
        <f t="shared" si="91"/>
        <v>#REF!</v>
      </c>
    </row>
    <row r="129" spans="1:33" s="241" customFormat="1" ht="28.5" x14ac:dyDescent="0.25">
      <c r="A129" s="246"/>
      <c r="B129" s="365" t="s">
        <v>119</v>
      </c>
      <c r="C129" s="306" t="s">
        <v>228</v>
      </c>
      <c r="D129" s="257">
        <v>1</v>
      </c>
      <c r="E129" s="237" t="e">
        <f>штатное!#REF!</f>
        <v>#REF!</v>
      </c>
      <c r="F129" s="252" t="e">
        <f>D129*E129</f>
        <v>#REF!</v>
      </c>
      <c r="G129" s="252"/>
      <c r="H129" s="254" t="e">
        <f t="shared" si="236"/>
        <v>#REF!</v>
      </c>
      <c r="I129" s="254"/>
      <c r="J129" s="254" t="e">
        <f t="shared" si="237"/>
        <v>#REF!</v>
      </c>
      <c r="K129" s="254">
        <v>12</v>
      </c>
      <c r="L129" s="254" t="e">
        <f t="shared" si="238"/>
        <v>#REF!</v>
      </c>
      <c r="M129" s="254"/>
      <c r="N129" s="254" t="e">
        <f t="shared" si="239"/>
        <v>#REF!</v>
      </c>
      <c r="O129" s="254"/>
      <c r="P129" s="254" t="e">
        <f t="shared" si="240"/>
        <v>#REF!</v>
      </c>
      <c r="Q129" s="254"/>
      <c r="R129" s="254"/>
      <c r="S129" s="254"/>
      <c r="T129" s="254"/>
      <c r="U129" s="237" t="e">
        <f t="shared" si="241"/>
        <v>#REF!</v>
      </c>
      <c r="V129" s="240"/>
      <c r="W129" s="240">
        <f t="shared" si="232"/>
        <v>12</v>
      </c>
      <c r="X129" s="240">
        <f t="shared" si="74"/>
        <v>0</v>
      </c>
      <c r="Y129" s="240">
        <f t="shared" si="233"/>
        <v>12</v>
      </c>
      <c r="Z129" s="240" t="e">
        <f t="shared" si="234"/>
        <v>#REF!</v>
      </c>
      <c r="AA129" s="240"/>
      <c r="AB129" s="240"/>
      <c r="AC129" s="240"/>
      <c r="AF129" s="242"/>
      <c r="AG129" s="399" t="e">
        <f t="shared" si="91"/>
        <v>#REF!</v>
      </c>
    </row>
    <row r="130" spans="1:33" s="241" customFormat="1" ht="28.5" x14ac:dyDescent="0.25">
      <c r="A130" s="246"/>
      <c r="B130" s="365" t="s">
        <v>119</v>
      </c>
      <c r="C130" s="243" t="s">
        <v>289</v>
      </c>
      <c r="D130" s="257">
        <v>1</v>
      </c>
      <c r="E130" s="259" t="e">
        <f>штатное!#REF!</f>
        <v>#REF!</v>
      </c>
      <c r="F130" s="252" t="e">
        <f>D130*E130</f>
        <v>#REF!</v>
      </c>
      <c r="G130" s="252"/>
      <c r="H130" s="254" t="e">
        <f t="shared" si="236"/>
        <v>#REF!</v>
      </c>
      <c r="I130" s="254"/>
      <c r="J130" s="254" t="e">
        <f t="shared" si="237"/>
        <v>#REF!</v>
      </c>
      <c r="K130" s="254"/>
      <c r="L130" s="254" t="e">
        <f t="shared" si="238"/>
        <v>#REF!</v>
      </c>
      <c r="M130" s="254"/>
      <c r="N130" s="254" t="e">
        <f t="shared" si="239"/>
        <v>#REF!</v>
      </c>
      <c r="O130" s="254"/>
      <c r="P130" s="254" t="e">
        <f t="shared" si="240"/>
        <v>#REF!</v>
      </c>
      <c r="Q130" s="254"/>
      <c r="R130" s="254"/>
      <c r="S130" s="254"/>
      <c r="T130" s="254"/>
      <c r="U130" s="237" t="e">
        <f t="shared" si="241"/>
        <v>#REF!</v>
      </c>
      <c r="V130" s="240"/>
      <c r="W130" s="240">
        <f t="shared" si="232"/>
        <v>0</v>
      </c>
      <c r="X130" s="240">
        <f t="shared" si="74"/>
        <v>12</v>
      </c>
      <c r="Y130" s="240">
        <f t="shared" si="233"/>
        <v>0</v>
      </c>
      <c r="Z130" s="240" t="e">
        <f t="shared" si="234"/>
        <v>#REF!</v>
      </c>
      <c r="AA130" s="240"/>
      <c r="AB130" s="240"/>
      <c r="AC130" s="240"/>
      <c r="AF130" s="242"/>
      <c r="AG130" s="399" t="e">
        <f t="shared" si="91"/>
        <v>#REF!</v>
      </c>
    </row>
    <row r="131" spans="1:33" s="241" customFormat="1" ht="28.5" x14ac:dyDescent="0.25">
      <c r="A131" s="245"/>
      <c r="B131" s="365" t="s">
        <v>121</v>
      </c>
      <c r="C131" s="306" t="s">
        <v>230</v>
      </c>
      <c r="D131" s="236">
        <v>1</v>
      </c>
      <c r="E131" s="237" t="e">
        <f>штатное!#REF!</f>
        <v>#REF!</v>
      </c>
      <c r="F131" s="237" t="e">
        <f t="shared" si="235"/>
        <v>#REF!</v>
      </c>
      <c r="G131" s="237"/>
      <c r="H131" s="238" t="e">
        <f t="shared" si="236"/>
        <v>#REF!</v>
      </c>
      <c r="I131" s="238">
        <v>12</v>
      </c>
      <c r="J131" s="238" t="e">
        <f t="shared" si="237"/>
        <v>#REF!</v>
      </c>
      <c r="K131" s="238"/>
      <c r="L131" s="238" t="e">
        <f t="shared" si="238"/>
        <v>#REF!</v>
      </c>
      <c r="M131" s="238"/>
      <c r="N131" s="238" t="e">
        <f t="shared" si="239"/>
        <v>#REF!</v>
      </c>
      <c r="O131" s="238"/>
      <c r="P131" s="238" t="e">
        <f t="shared" si="240"/>
        <v>#REF!</v>
      </c>
      <c r="Q131" s="238"/>
      <c r="R131" s="238"/>
      <c r="S131" s="238"/>
      <c r="T131" s="238"/>
      <c r="U131" s="237" t="e">
        <f t="shared" si="241"/>
        <v>#REF!</v>
      </c>
      <c r="V131" s="240"/>
      <c r="W131" s="240">
        <f t="shared" si="232"/>
        <v>12</v>
      </c>
      <c r="X131" s="240">
        <f t="shared" si="74"/>
        <v>0</v>
      </c>
      <c r="Y131" s="240">
        <f t="shared" si="233"/>
        <v>12</v>
      </c>
      <c r="Z131" s="240" t="e">
        <f t="shared" si="234"/>
        <v>#REF!</v>
      </c>
      <c r="AA131" s="240"/>
      <c r="AB131" s="240"/>
      <c r="AC131" s="240"/>
      <c r="AF131" s="242"/>
      <c r="AG131" s="399" t="e">
        <f t="shared" si="91"/>
        <v>#REF!</v>
      </c>
    </row>
    <row r="132" spans="1:33" s="241" customFormat="1" ht="21" customHeight="1" x14ac:dyDescent="0.25">
      <c r="A132" s="245"/>
      <c r="B132" s="369" t="s">
        <v>74</v>
      </c>
      <c r="C132" s="307" t="s">
        <v>144</v>
      </c>
      <c r="D132" s="244">
        <v>1</v>
      </c>
      <c r="E132" s="252" t="e">
        <f>штатное!#REF!</f>
        <v>#REF!</v>
      </c>
      <c r="F132" s="252" t="e">
        <f>D132*E132*0.5</f>
        <v>#REF!</v>
      </c>
      <c r="G132" s="252"/>
      <c r="H132" s="254" t="e">
        <f t="shared" ref="H132" si="242">$F132*G132*H$2</f>
        <v>#REF!</v>
      </c>
      <c r="I132" s="254"/>
      <c r="J132" s="254" t="e">
        <f t="shared" ref="J132" si="243">$F132*I132*J$2</f>
        <v>#REF!</v>
      </c>
      <c r="K132" s="254"/>
      <c r="L132" s="254" t="e">
        <f t="shared" ref="L132" si="244">$F132*K132*L$2</f>
        <v>#REF!</v>
      </c>
      <c r="M132" s="254">
        <v>12</v>
      </c>
      <c r="N132" s="254" t="e">
        <f t="shared" ref="N132" si="245">$F132*M132*N$2</f>
        <v>#REF!</v>
      </c>
      <c r="O132" s="254"/>
      <c r="P132" s="254" t="e">
        <f t="shared" ref="P132" si="246">$F132*O132*P$2</f>
        <v>#REF!</v>
      </c>
      <c r="Q132" s="254"/>
      <c r="R132" s="254"/>
      <c r="S132" s="254"/>
      <c r="T132" s="254"/>
      <c r="U132" s="252" t="e">
        <f t="shared" ref="U132" si="247">H132+J132+L132+N132+P132+R132+T132</f>
        <v>#REF!</v>
      </c>
      <c r="V132" s="240"/>
      <c r="W132" s="240">
        <f t="shared" ref="W132" si="248">G132+I132+K132+M132+O132+Q132+S132</f>
        <v>12</v>
      </c>
      <c r="X132" s="240">
        <f t="shared" ref="X132" si="249">12-W132</f>
        <v>0</v>
      </c>
      <c r="Y132" s="240">
        <f t="shared" ref="Y132" si="250">W132-G132</f>
        <v>12</v>
      </c>
      <c r="Z132" s="240" t="e">
        <f t="shared" ref="Z132" si="251">U132/12</f>
        <v>#REF!</v>
      </c>
      <c r="AA132" s="240"/>
      <c r="AB132" s="240"/>
      <c r="AC132" s="240"/>
      <c r="AF132" s="242"/>
      <c r="AG132" s="399" t="e">
        <f t="shared" si="91"/>
        <v>#REF!</v>
      </c>
    </row>
    <row r="133" spans="1:33" s="156" customFormat="1" ht="15" x14ac:dyDescent="0.25">
      <c r="A133" s="162"/>
      <c r="B133" s="372" t="s">
        <v>18</v>
      </c>
      <c r="C133" s="163"/>
      <c r="D133" s="164">
        <f>SUM(D127:D132)</f>
        <v>6</v>
      </c>
      <c r="E133" s="165" t="e">
        <f>SUM(E127:E131)</f>
        <v>#REF!</v>
      </c>
      <c r="F133" s="165" t="e">
        <f>SUM(F127:F131)</f>
        <v>#REF!</v>
      </c>
      <c r="G133" s="165"/>
      <c r="H133" s="165" t="e">
        <f>SUM(H127:H131)</f>
        <v>#REF!</v>
      </c>
      <c r="I133" s="165"/>
      <c r="J133" s="165" t="e">
        <f>SUM(J127:J131)</f>
        <v>#REF!</v>
      </c>
      <c r="K133" s="165"/>
      <c r="L133" s="165" t="e">
        <f>SUM(L127:L131)</f>
        <v>#REF!</v>
      </c>
      <c r="M133" s="165"/>
      <c r="N133" s="165" t="e">
        <f>SUM(N127:N131)</f>
        <v>#REF!</v>
      </c>
      <c r="O133" s="165"/>
      <c r="P133" s="165" t="e">
        <f>SUM(P127:P131)</f>
        <v>#REF!</v>
      </c>
      <c r="Q133" s="165"/>
      <c r="R133" s="165">
        <f>SUM(R127:R131)</f>
        <v>0</v>
      </c>
      <c r="S133" s="165"/>
      <c r="T133" s="165">
        <f>SUM(T127:T131)</f>
        <v>0</v>
      </c>
      <c r="U133" s="165" t="e">
        <f>SUM(U127:U132)</f>
        <v>#REF!</v>
      </c>
      <c r="V133" s="151" t="e">
        <f>ROUND(U133/12,2)</f>
        <v>#REF!</v>
      </c>
      <c r="W133" s="165">
        <f t="shared" si="232"/>
        <v>0</v>
      </c>
      <c r="X133" s="165">
        <f t="shared" si="74"/>
        <v>12</v>
      </c>
      <c r="Y133" s="165">
        <f t="shared" si="233"/>
        <v>0</v>
      </c>
      <c r="Z133" s="165" t="e">
        <f>U133/12</f>
        <v>#REF!</v>
      </c>
      <c r="AA133" s="165"/>
      <c r="AB133" s="165"/>
      <c r="AC133" s="165"/>
      <c r="AE133" s="166">
        <v>104060</v>
      </c>
      <c r="AF133" s="166" t="e">
        <f>E133-AE133</f>
        <v>#REF!</v>
      </c>
      <c r="AG133" s="401" t="e">
        <f t="shared" si="91"/>
        <v>#REF!</v>
      </c>
    </row>
    <row r="134" spans="1:33" s="142" customFormat="1" ht="30" x14ac:dyDescent="0.25">
      <c r="A134" s="136"/>
      <c r="B134" s="380" t="s">
        <v>346</v>
      </c>
      <c r="C134" s="137"/>
      <c r="D134" s="138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153"/>
      <c r="V134" s="7"/>
      <c r="W134" s="141">
        <f t="shared" ref="W134" si="252">G134+I134+K134+M134+O134+Q134+S134</f>
        <v>0</v>
      </c>
      <c r="X134" s="141">
        <f t="shared" ref="X134" si="253">12-W134</f>
        <v>12</v>
      </c>
      <c r="Y134" s="141">
        <f t="shared" ref="Y134" si="254">W134-G134</f>
        <v>0</v>
      </c>
      <c r="Z134" s="7">
        <f t="shared" ref="Z134" si="255">U134/12</f>
        <v>0</v>
      </c>
      <c r="AA134" s="141"/>
      <c r="AB134" s="141"/>
      <c r="AC134" s="141"/>
      <c r="AF134" s="152"/>
      <c r="AG134" s="399">
        <f t="shared" si="91"/>
        <v>0</v>
      </c>
    </row>
    <row r="135" spans="1:33" s="156" customFormat="1" ht="24" customHeight="1" x14ac:dyDescent="0.25">
      <c r="A135" s="162"/>
      <c r="B135" s="366" t="s">
        <v>21</v>
      </c>
      <c r="C135" s="324" t="s">
        <v>290</v>
      </c>
      <c r="D135" s="169">
        <v>1</v>
      </c>
      <c r="E135" s="17" t="e">
        <f>штатное!#REF!</f>
        <v>#REF!</v>
      </c>
      <c r="F135" s="8" t="e">
        <f t="shared" ref="F135:F140" si="256">D135*E135</f>
        <v>#REF!</v>
      </c>
      <c r="G135" s="8">
        <v>3</v>
      </c>
      <c r="H135" s="8" t="e">
        <f t="shared" ref="H135:H140" si="257">$F135*G135*H$2</f>
        <v>#REF!</v>
      </c>
      <c r="I135" s="8"/>
      <c r="J135" s="8" t="e">
        <f t="shared" ref="J135:J140" si="258">$F135*I135*J$2</f>
        <v>#REF!</v>
      </c>
      <c r="K135" s="8"/>
      <c r="L135" s="8" t="e">
        <f t="shared" ref="L135:L140" si="259">$F135*K135*L$2</f>
        <v>#REF!</v>
      </c>
      <c r="M135" s="8">
        <v>0</v>
      </c>
      <c r="N135" s="8" t="e">
        <f t="shared" ref="N135:N140" si="260">$F135*M135*N$2</f>
        <v>#REF!</v>
      </c>
      <c r="O135" s="8"/>
      <c r="P135" s="8" t="e">
        <f t="shared" ref="P135:P140" si="261">$F135*O135*P$2</f>
        <v>#REF!</v>
      </c>
      <c r="Q135" s="8"/>
      <c r="R135" s="8"/>
      <c r="S135" s="8"/>
      <c r="T135" s="8"/>
      <c r="U135" s="8" t="e">
        <f t="shared" ref="U135:U140" si="262">H135+J135+L135+N135+P135+R135+T135</f>
        <v>#REF!</v>
      </c>
      <c r="V135" s="165"/>
      <c r="W135" s="165"/>
      <c r="X135" s="165"/>
      <c r="Y135" s="165"/>
      <c r="Z135" s="165"/>
      <c r="AA135" s="165"/>
      <c r="AB135" s="165"/>
      <c r="AC135" s="165"/>
      <c r="AE135" s="166"/>
      <c r="AF135" s="166"/>
      <c r="AG135" s="399" t="e">
        <f t="shared" si="91"/>
        <v>#REF!</v>
      </c>
    </row>
    <row r="136" spans="1:33" s="272" customFormat="1" ht="28.5" x14ac:dyDescent="0.25">
      <c r="A136" s="270"/>
      <c r="B136" s="365" t="s">
        <v>140</v>
      </c>
      <c r="C136" s="320" t="s">
        <v>183</v>
      </c>
      <c r="D136" s="258">
        <v>1</v>
      </c>
      <c r="E136" s="237" t="e">
        <f>штатное!#REF!</f>
        <v>#REF!</v>
      </c>
      <c r="F136" s="250" t="e">
        <f t="shared" si="256"/>
        <v>#REF!</v>
      </c>
      <c r="G136" s="250"/>
      <c r="H136" s="271" t="e">
        <f t="shared" si="257"/>
        <v>#REF!</v>
      </c>
      <c r="I136" s="271"/>
      <c r="J136" s="271" t="e">
        <f t="shared" si="258"/>
        <v>#REF!</v>
      </c>
      <c r="K136" s="271"/>
      <c r="L136" s="271" t="e">
        <f t="shared" si="259"/>
        <v>#REF!</v>
      </c>
      <c r="M136" s="271">
        <v>12</v>
      </c>
      <c r="N136" s="271" t="e">
        <f t="shared" si="260"/>
        <v>#REF!</v>
      </c>
      <c r="O136" s="271"/>
      <c r="P136" s="271" t="e">
        <f t="shared" si="261"/>
        <v>#REF!</v>
      </c>
      <c r="Q136" s="271"/>
      <c r="R136" s="271"/>
      <c r="S136" s="271"/>
      <c r="T136" s="271"/>
      <c r="U136" s="250" t="e">
        <f t="shared" si="262"/>
        <v>#REF!</v>
      </c>
      <c r="V136" s="263"/>
      <c r="W136" s="263">
        <f>G136+I136+K136+M136+O136+Q136+S136</f>
        <v>12</v>
      </c>
      <c r="X136" s="263">
        <f>12-W136</f>
        <v>0</v>
      </c>
      <c r="Y136" s="263">
        <f>W136-G136</f>
        <v>12</v>
      </c>
      <c r="Z136" s="263" t="e">
        <f>U136/12</f>
        <v>#REF!</v>
      </c>
      <c r="AA136" s="263"/>
      <c r="AB136" s="263"/>
      <c r="AC136" s="263"/>
      <c r="AE136" s="273"/>
      <c r="AF136" s="273"/>
      <c r="AG136" s="399" t="e">
        <f t="shared" si="91"/>
        <v>#REF!</v>
      </c>
    </row>
    <row r="137" spans="1:33" s="272" customFormat="1" ht="28.5" x14ac:dyDescent="0.25">
      <c r="A137" s="270"/>
      <c r="B137" s="365" t="s">
        <v>140</v>
      </c>
      <c r="C137" s="320" t="s">
        <v>243</v>
      </c>
      <c r="D137" s="258">
        <v>1</v>
      </c>
      <c r="E137" s="237" t="e">
        <f>штатное!#REF!</f>
        <v>#REF!</v>
      </c>
      <c r="F137" s="250" t="e">
        <f t="shared" si="256"/>
        <v>#REF!</v>
      </c>
      <c r="G137" s="250"/>
      <c r="H137" s="271" t="e">
        <f t="shared" si="257"/>
        <v>#REF!</v>
      </c>
      <c r="I137" s="271"/>
      <c r="J137" s="271" t="e">
        <f t="shared" si="258"/>
        <v>#REF!</v>
      </c>
      <c r="K137" s="271"/>
      <c r="L137" s="271" t="e">
        <f t="shared" si="259"/>
        <v>#REF!</v>
      </c>
      <c r="M137" s="271"/>
      <c r="N137" s="271" t="e">
        <f t="shared" si="260"/>
        <v>#REF!</v>
      </c>
      <c r="O137" s="271"/>
      <c r="P137" s="271" t="e">
        <f t="shared" si="261"/>
        <v>#REF!</v>
      </c>
      <c r="Q137" s="271"/>
      <c r="R137" s="271"/>
      <c r="S137" s="271">
        <v>12</v>
      </c>
      <c r="T137" s="271" t="e">
        <f>$F137*S137*T$2</f>
        <v>#REF!</v>
      </c>
      <c r="U137" s="250" t="e">
        <f t="shared" si="262"/>
        <v>#REF!</v>
      </c>
      <c r="V137" s="263"/>
      <c r="W137" s="263">
        <f t="shared" ref="W137" si="263">G137+I137+K137+M137+O137+Q137+S137</f>
        <v>12</v>
      </c>
      <c r="X137" s="263">
        <f t="shared" ref="X137" si="264">12-W137</f>
        <v>0</v>
      </c>
      <c r="Y137" s="263">
        <f t="shared" ref="Y137" si="265">W137-G137</f>
        <v>12</v>
      </c>
      <c r="Z137" s="263" t="e">
        <f t="shared" ref="Z137" si="266">U137/12</f>
        <v>#REF!</v>
      </c>
      <c r="AA137" s="263"/>
      <c r="AB137" s="263"/>
      <c r="AC137" s="263"/>
      <c r="AE137" s="273"/>
      <c r="AF137" s="273"/>
      <c r="AG137" s="399" t="e">
        <f t="shared" si="91"/>
        <v>#REF!</v>
      </c>
    </row>
    <row r="138" spans="1:33" s="241" customFormat="1" ht="38.25" customHeight="1" x14ac:dyDescent="0.25">
      <c r="A138" s="234"/>
      <c r="B138" s="365" t="s">
        <v>140</v>
      </c>
      <c r="C138" s="306" t="s">
        <v>244</v>
      </c>
      <c r="D138" s="236">
        <v>0.5</v>
      </c>
      <c r="E138" s="237" t="e">
        <f>штатное!#REF!</f>
        <v>#REF!</v>
      </c>
      <c r="F138" s="237" t="e">
        <f t="shared" si="256"/>
        <v>#REF!</v>
      </c>
      <c r="G138" s="237">
        <v>7</v>
      </c>
      <c r="H138" s="238" t="e">
        <f t="shared" si="257"/>
        <v>#REF!</v>
      </c>
      <c r="I138" s="238">
        <v>5</v>
      </c>
      <c r="J138" s="238" t="e">
        <f t="shared" si="258"/>
        <v>#REF!</v>
      </c>
      <c r="K138" s="238"/>
      <c r="L138" s="238" t="e">
        <f t="shared" si="259"/>
        <v>#REF!</v>
      </c>
      <c r="M138" s="238"/>
      <c r="N138" s="238" t="e">
        <f t="shared" si="260"/>
        <v>#REF!</v>
      </c>
      <c r="O138" s="238"/>
      <c r="P138" s="238" t="e">
        <f t="shared" si="261"/>
        <v>#REF!</v>
      </c>
      <c r="Q138" s="238"/>
      <c r="R138" s="238"/>
      <c r="S138" s="238"/>
      <c r="T138" s="238"/>
      <c r="U138" s="237" t="e">
        <f t="shared" si="262"/>
        <v>#REF!</v>
      </c>
      <c r="V138" s="240"/>
      <c r="W138" s="240">
        <f>G138+I138+K138+M138+O138+Q138+S138</f>
        <v>12</v>
      </c>
      <c r="X138" s="240">
        <f>12-W138</f>
        <v>0</v>
      </c>
      <c r="Y138" s="240">
        <f>W138-G138</f>
        <v>5</v>
      </c>
      <c r="Z138" s="240" t="e">
        <f>U138/12</f>
        <v>#REF!</v>
      </c>
      <c r="AA138" s="240"/>
      <c r="AB138" s="240"/>
      <c r="AC138" s="240"/>
      <c r="AF138" s="242"/>
      <c r="AG138" s="399" t="e">
        <f t="shared" si="91"/>
        <v>#REF!</v>
      </c>
    </row>
    <row r="139" spans="1:33" s="241" customFormat="1" ht="28.5" x14ac:dyDescent="0.25">
      <c r="A139" s="234"/>
      <c r="B139" s="365" t="s">
        <v>140</v>
      </c>
      <c r="C139" s="325" t="s">
        <v>245</v>
      </c>
      <c r="D139" s="236">
        <v>0.5</v>
      </c>
      <c r="E139" s="237" t="e">
        <f>штатное!#REF!</f>
        <v>#REF!</v>
      </c>
      <c r="F139" s="237" t="e">
        <f t="shared" ref="F139" si="267">D139*E139</f>
        <v>#REF!</v>
      </c>
      <c r="G139" s="237">
        <v>10</v>
      </c>
      <c r="H139" s="238" t="e">
        <f t="shared" si="257"/>
        <v>#REF!</v>
      </c>
      <c r="I139" s="238">
        <v>2</v>
      </c>
      <c r="J139" s="238" t="e">
        <f t="shared" si="258"/>
        <v>#REF!</v>
      </c>
      <c r="K139" s="238"/>
      <c r="L139" s="238" t="e">
        <f t="shared" si="259"/>
        <v>#REF!</v>
      </c>
      <c r="M139" s="238"/>
      <c r="N139" s="238" t="e">
        <f t="shared" si="260"/>
        <v>#REF!</v>
      </c>
      <c r="O139" s="238"/>
      <c r="P139" s="238" t="e">
        <f t="shared" si="261"/>
        <v>#REF!</v>
      </c>
      <c r="Q139" s="238"/>
      <c r="R139" s="238"/>
      <c r="S139" s="238"/>
      <c r="T139" s="238"/>
      <c r="U139" s="237" t="e">
        <f t="shared" si="262"/>
        <v>#REF!</v>
      </c>
      <c r="V139" s="240"/>
      <c r="W139" s="240">
        <f>G139+I139+K139+M139+O139+Q139+S139</f>
        <v>12</v>
      </c>
      <c r="X139" s="240">
        <f>12-W139</f>
        <v>0</v>
      </c>
      <c r="Y139" s="240">
        <f>W139-G139</f>
        <v>2</v>
      </c>
      <c r="Z139" s="240" t="e">
        <f>U139/12</f>
        <v>#REF!</v>
      </c>
      <c r="AA139" s="240"/>
      <c r="AB139" s="240"/>
      <c r="AC139" s="240"/>
      <c r="AF139" s="242"/>
      <c r="AG139" s="399" t="e">
        <f t="shared" si="91"/>
        <v>#REF!</v>
      </c>
    </row>
    <row r="140" spans="1:33" s="268" customFormat="1" ht="36" customHeight="1" x14ac:dyDescent="0.25">
      <c r="A140" s="264"/>
      <c r="B140" s="384" t="s">
        <v>140</v>
      </c>
      <c r="C140" s="306" t="s">
        <v>299</v>
      </c>
      <c r="D140" s="265">
        <v>1</v>
      </c>
      <c r="E140" s="19" t="e">
        <f>штатное!#REF!</f>
        <v>#REF!</v>
      </c>
      <c r="F140" s="19" t="e">
        <f t="shared" si="256"/>
        <v>#REF!</v>
      </c>
      <c r="G140" s="19">
        <v>12</v>
      </c>
      <c r="H140" s="266" t="e">
        <f t="shared" si="257"/>
        <v>#REF!</v>
      </c>
      <c r="I140" s="266"/>
      <c r="J140" s="266" t="e">
        <f t="shared" si="258"/>
        <v>#REF!</v>
      </c>
      <c r="K140" s="266"/>
      <c r="L140" s="266" t="e">
        <f t="shared" si="259"/>
        <v>#REF!</v>
      </c>
      <c r="M140" s="266"/>
      <c r="N140" s="266" t="e">
        <f t="shared" si="260"/>
        <v>#REF!</v>
      </c>
      <c r="O140" s="266"/>
      <c r="P140" s="266" t="e">
        <f t="shared" si="261"/>
        <v>#REF!</v>
      </c>
      <c r="Q140" s="266"/>
      <c r="R140" s="266"/>
      <c r="S140" s="266"/>
      <c r="T140" s="266" t="e">
        <f>$F140*S140*T$2</f>
        <v>#REF!</v>
      </c>
      <c r="U140" s="19" t="e">
        <f t="shared" si="262"/>
        <v>#REF!</v>
      </c>
      <c r="V140" s="267"/>
      <c r="W140" s="267">
        <f t="shared" ref="W140" si="268">G140+I140+K140+M140+O140+Q140+S140</f>
        <v>12</v>
      </c>
      <c r="X140" s="267">
        <f t="shared" ref="X140" si="269">12-W140</f>
        <v>0</v>
      </c>
      <c r="Y140" s="267">
        <f t="shared" ref="Y140" si="270">W140-G140</f>
        <v>0</v>
      </c>
      <c r="Z140" s="267" t="e">
        <f t="shared" ref="Z140" si="271">U140/12</f>
        <v>#REF!</v>
      </c>
      <c r="AA140" s="267"/>
      <c r="AB140" s="267"/>
      <c r="AC140" s="267"/>
      <c r="AF140" s="269"/>
      <c r="AG140" s="399" t="e">
        <f t="shared" ref="AG140:AG184" si="272">U140/12</f>
        <v>#REF!</v>
      </c>
    </row>
    <row r="141" spans="1:33" s="156" customFormat="1" ht="15" x14ac:dyDescent="0.25">
      <c r="A141" s="162"/>
      <c r="B141" s="372" t="s">
        <v>18</v>
      </c>
      <c r="C141" s="163"/>
      <c r="D141" s="164">
        <f>SUM(D135:D140)</f>
        <v>5</v>
      </c>
      <c r="E141" s="165" t="e">
        <f>SUM(E135:E140)</f>
        <v>#REF!</v>
      </c>
      <c r="F141" s="165" t="e">
        <f>SUM(F135:F140)</f>
        <v>#REF!</v>
      </c>
      <c r="G141" s="165"/>
      <c r="H141" s="165" t="e">
        <f t="shared" ref="H141:R141" si="273">SUM(H135:H140)</f>
        <v>#REF!</v>
      </c>
      <c r="I141" s="165"/>
      <c r="J141" s="165" t="e">
        <f t="shared" si="273"/>
        <v>#REF!</v>
      </c>
      <c r="K141" s="165"/>
      <c r="L141" s="165" t="e">
        <f t="shared" si="273"/>
        <v>#REF!</v>
      </c>
      <c r="M141" s="165"/>
      <c r="N141" s="165" t="e">
        <f>SUM(N135:N140)</f>
        <v>#REF!</v>
      </c>
      <c r="O141" s="165"/>
      <c r="P141" s="165" t="e">
        <f t="shared" si="273"/>
        <v>#REF!</v>
      </c>
      <c r="Q141" s="165"/>
      <c r="R141" s="165">
        <f t="shared" si="273"/>
        <v>0</v>
      </c>
      <c r="S141" s="165"/>
      <c r="T141" s="165" t="e">
        <f>SUM(T135:T140)</f>
        <v>#REF!</v>
      </c>
      <c r="U141" s="165" t="e">
        <f>SUM(U135:U140)</f>
        <v>#REF!</v>
      </c>
      <c r="V141" s="151" t="e">
        <f>ROUND(U141/12,2)</f>
        <v>#REF!</v>
      </c>
      <c r="W141" s="165">
        <f t="shared" ref="W141" si="274">G141+I141+K141+M141+O141+Q141+S141</f>
        <v>0</v>
      </c>
      <c r="X141" s="165">
        <f t="shared" ref="X141" si="275">12-W141</f>
        <v>12</v>
      </c>
      <c r="Y141" s="165">
        <f t="shared" ref="Y141" si="276">W141-G141</f>
        <v>0</v>
      </c>
      <c r="Z141" s="165" t="e">
        <f t="shared" ref="Z141" si="277">U141/12</f>
        <v>#REF!</v>
      </c>
      <c r="AA141" s="165"/>
      <c r="AB141" s="165"/>
      <c r="AC141" s="165"/>
      <c r="AE141" s="166">
        <v>104060</v>
      </c>
      <c r="AF141" s="166" t="e">
        <f>E141-AE141</f>
        <v>#REF!</v>
      </c>
      <c r="AG141" s="401" t="e">
        <f t="shared" si="272"/>
        <v>#REF!</v>
      </c>
    </row>
    <row r="142" spans="1:33" s="142" customFormat="1" ht="30" x14ac:dyDescent="0.25">
      <c r="A142" s="136"/>
      <c r="B142" s="404" t="s">
        <v>347</v>
      </c>
      <c r="C142" s="137"/>
      <c r="D142" s="138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153"/>
      <c r="V142" s="7"/>
      <c r="W142" s="141">
        <f t="shared" si="232"/>
        <v>0</v>
      </c>
      <c r="X142" s="141">
        <f t="shared" si="74"/>
        <v>12</v>
      </c>
      <c r="Y142" s="141">
        <f t="shared" si="233"/>
        <v>0</v>
      </c>
      <c r="Z142" s="7">
        <f t="shared" si="234"/>
        <v>0</v>
      </c>
      <c r="AA142" s="141"/>
      <c r="AB142" s="141"/>
      <c r="AC142" s="141"/>
      <c r="AF142" s="152"/>
      <c r="AG142" s="399">
        <f t="shared" si="272"/>
        <v>0</v>
      </c>
    </row>
    <row r="143" spans="1:33" s="241" customFormat="1" ht="21.75" customHeight="1" x14ac:dyDescent="0.25">
      <c r="A143" s="234"/>
      <c r="B143" s="365" t="s">
        <v>29</v>
      </c>
      <c r="C143" s="306" t="s">
        <v>149</v>
      </c>
      <c r="D143" s="236">
        <v>1</v>
      </c>
      <c r="E143" s="260">
        <v>26525</v>
      </c>
      <c r="F143" s="237">
        <f t="shared" ref="F143:F144" si="278">D143*E143</f>
        <v>26525</v>
      </c>
      <c r="G143" s="237"/>
      <c r="H143" s="238">
        <f t="shared" ref="H143:H150" si="279">$F143*G143*H$2</f>
        <v>0</v>
      </c>
      <c r="I143" s="238"/>
      <c r="J143" s="238">
        <f t="shared" ref="J143:J150" si="280">$F143*I143*J$2</f>
        <v>0</v>
      </c>
      <c r="K143" s="238"/>
      <c r="L143" s="238">
        <f t="shared" ref="L143:L150" si="281">$F143*K143*L$2</f>
        <v>0</v>
      </c>
      <c r="M143" s="238">
        <v>10</v>
      </c>
      <c r="N143" s="238">
        <f t="shared" ref="N143:N150" si="282">$F143*M143*N$2</f>
        <v>53050</v>
      </c>
      <c r="O143" s="238">
        <v>2</v>
      </c>
      <c r="P143" s="238">
        <f t="shared" ref="P143:P150" si="283">$F143*O143*P$2</f>
        <v>15915</v>
      </c>
      <c r="Q143" s="238"/>
      <c r="R143" s="238"/>
      <c r="S143" s="238"/>
      <c r="T143" s="238"/>
      <c r="U143" s="237">
        <f t="shared" ref="U143:U150" si="284">H143+J143+L143+N143+P143+R143+T143</f>
        <v>68965</v>
      </c>
      <c r="V143" s="240"/>
      <c r="W143" s="240">
        <f t="shared" si="232"/>
        <v>12</v>
      </c>
      <c r="X143" s="240">
        <f t="shared" si="74"/>
        <v>0</v>
      </c>
      <c r="Y143" s="240">
        <f t="shared" si="233"/>
        <v>12</v>
      </c>
      <c r="Z143" s="240">
        <f t="shared" si="234"/>
        <v>5747.083333333333</v>
      </c>
      <c r="AA143" s="240"/>
      <c r="AB143" s="240"/>
      <c r="AC143" s="240"/>
      <c r="AF143" s="242"/>
      <c r="AG143" s="399">
        <f t="shared" si="272"/>
        <v>5747.083333333333</v>
      </c>
    </row>
    <row r="144" spans="1:33" s="241" customFormat="1" ht="21" customHeight="1" x14ac:dyDescent="0.25">
      <c r="A144" s="234"/>
      <c r="B144" s="365" t="s">
        <v>30</v>
      </c>
      <c r="C144" s="306" t="s">
        <v>145</v>
      </c>
      <c r="D144" s="236">
        <v>0.5</v>
      </c>
      <c r="E144" s="237">
        <v>20356</v>
      </c>
      <c r="F144" s="237">
        <f t="shared" si="278"/>
        <v>10178</v>
      </c>
      <c r="G144" s="238"/>
      <c r="H144" s="238">
        <f t="shared" si="279"/>
        <v>0</v>
      </c>
      <c r="I144" s="238">
        <v>8</v>
      </c>
      <c r="J144" s="238">
        <f t="shared" si="280"/>
        <v>8142.4000000000005</v>
      </c>
      <c r="K144" s="238">
        <v>4</v>
      </c>
      <c r="L144" s="238">
        <f t="shared" si="281"/>
        <v>6106.8</v>
      </c>
      <c r="M144" s="238"/>
      <c r="N144" s="238">
        <f t="shared" si="282"/>
        <v>0</v>
      </c>
      <c r="O144" s="238"/>
      <c r="P144" s="238">
        <f t="shared" si="283"/>
        <v>0</v>
      </c>
      <c r="Q144" s="238"/>
      <c r="R144" s="238"/>
      <c r="S144" s="238"/>
      <c r="T144" s="238"/>
      <c r="U144" s="237">
        <f t="shared" si="284"/>
        <v>14249.2</v>
      </c>
      <c r="V144" s="240"/>
      <c r="W144" s="240">
        <f t="shared" si="232"/>
        <v>12</v>
      </c>
      <c r="X144" s="240">
        <f t="shared" si="74"/>
        <v>0</v>
      </c>
      <c r="Y144" s="240">
        <f t="shared" si="233"/>
        <v>12</v>
      </c>
      <c r="Z144" s="240">
        <f t="shared" si="234"/>
        <v>1187.4333333333334</v>
      </c>
      <c r="AA144" s="240"/>
      <c r="AB144" s="240"/>
      <c r="AC144" s="240"/>
      <c r="AF144" s="242"/>
      <c r="AG144" s="399">
        <f t="shared" si="272"/>
        <v>1187.4333333333334</v>
      </c>
    </row>
    <row r="145" spans="1:34" s="241" customFormat="1" ht="21" customHeight="1" x14ac:dyDescent="0.25">
      <c r="A145" s="234"/>
      <c r="B145" s="365" t="s">
        <v>30</v>
      </c>
      <c r="C145" s="306" t="s">
        <v>146</v>
      </c>
      <c r="D145" s="236">
        <v>0.5</v>
      </c>
      <c r="E145" s="237">
        <v>20356</v>
      </c>
      <c r="F145" s="237">
        <f t="shared" ref="F145:F146" si="285">D145*E145</f>
        <v>10178</v>
      </c>
      <c r="G145" s="238"/>
      <c r="H145" s="238">
        <f t="shared" ref="H145:H146" si="286">$F145*G145*H$2</f>
        <v>0</v>
      </c>
      <c r="I145" s="238">
        <v>8</v>
      </c>
      <c r="J145" s="238">
        <f t="shared" ref="J145:J146" si="287">$F145*I145*J$2</f>
        <v>8142.4000000000005</v>
      </c>
      <c r="K145" s="238">
        <v>4</v>
      </c>
      <c r="L145" s="238">
        <f t="shared" ref="L145:L146" si="288">$F145*K145*L$2</f>
        <v>6106.8</v>
      </c>
      <c r="M145" s="238"/>
      <c r="N145" s="238">
        <f t="shared" ref="N145:N146" si="289">$F145*M145*N$2</f>
        <v>0</v>
      </c>
      <c r="O145" s="238"/>
      <c r="P145" s="238">
        <f t="shared" ref="P145:P146" si="290">$F145*O145*P$2</f>
        <v>0</v>
      </c>
      <c r="Q145" s="238"/>
      <c r="R145" s="238"/>
      <c r="S145" s="238"/>
      <c r="T145" s="238"/>
      <c r="U145" s="237">
        <f t="shared" ref="U145:U146" si="291">H145+J145+L145+N145+P145+R145+T145</f>
        <v>14249.2</v>
      </c>
      <c r="V145" s="240"/>
      <c r="W145" s="240">
        <f t="shared" ref="W145:W146" si="292">G145+I145+K145+M145+O145+Q145+S145</f>
        <v>12</v>
      </c>
      <c r="X145" s="240">
        <f t="shared" ref="X145:X146" si="293">12-W145</f>
        <v>0</v>
      </c>
      <c r="Y145" s="240">
        <f t="shared" ref="Y145:Y146" si="294">W145-G145</f>
        <v>12</v>
      </c>
      <c r="Z145" s="240">
        <f t="shared" ref="Z145:Z146" si="295">U145/12</f>
        <v>1187.4333333333334</v>
      </c>
      <c r="AA145" s="240"/>
      <c r="AB145" s="240"/>
      <c r="AC145" s="240"/>
      <c r="AF145" s="242"/>
      <c r="AG145" s="399">
        <f t="shared" si="272"/>
        <v>1187.4333333333334</v>
      </c>
    </row>
    <row r="146" spans="1:34" s="241" customFormat="1" ht="25.5" customHeight="1" x14ac:dyDescent="0.25">
      <c r="A146" s="234"/>
      <c r="B146" s="365" t="s">
        <v>30</v>
      </c>
      <c r="C146" s="325" t="s">
        <v>231</v>
      </c>
      <c r="D146" s="236">
        <v>0.25</v>
      </c>
      <c r="E146" s="237">
        <v>17356</v>
      </c>
      <c r="F146" s="237">
        <f t="shared" si="285"/>
        <v>4339</v>
      </c>
      <c r="G146" s="238"/>
      <c r="H146" s="238">
        <f t="shared" si="286"/>
        <v>0</v>
      </c>
      <c r="I146" s="238">
        <v>12</v>
      </c>
      <c r="J146" s="238">
        <f t="shared" si="287"/>
        <v>5206.8</v>
      </c>
      <c r="K146" s="238"/>
      <c r="L146" s="238">
        <f t="shared" si="288"/>
        <v>0</v>
      </c>
      <c r="M146" s="238"/>
      <c r="N146" s="238">
        <f t="shared" si="289"/>
        <v>0</v>
      </c>
      <c r="O146" s="238"/>
      <c r="P146" s="238">
        <f t="shared" si="290"/>
        <v>0</v>
      </c>
      <c r="Q146" s="238"/>
      <c r="R146" s="238"/>
      <c r="S146" s="238"/>
      <c r="T146" s="238"/>
      <c r="U146" s="237">
        <f t="shared" si="291"/>
        <v>5206.8</v>
      </c>
      <c r="V146" s="240"/>
      <c r="W146" s="240">
        <f t="shared" si="292"/>
        <v>12</v>
      </c>
      <c r="X146" s="240">
        <f t="shared" si="293"/>
        <v>0</v>
      </c>
      <c r="Y146" s="240">
        <f t="shared" si="294"/>
        <v>12</v>
      </c>
      <c r="Z146" s="240">
        <f t="shared" si="295"/>
        <v>433.90000000000003</v>
      </c>
      <c r="AA146" s="240"/>
      <c r="AB146" s="240"/>
      <c r="AC146" s="240"/>
      <c r="AF146" s="242"/>
      <c r="AG146" s="399">
        <f t="shared" si="272"/>
        <v>433.90000000000003</v>
      </c>
    </row>
    <row r="147" spans="1:34" s="241" customFormat="1" ht="25.5" customHeight="1" x14ac:dyDescent="0.25">
      <c r="A147" s="234"/>
      <c r="B147" s="365" t="s">
        <v>30</v>
      </c>
      <c r="C147" s="306" t="s">
        <v>232</v>
      </c>
      <c r="D147" s="236">
        <v>0.75</v>
      </c>
      <c r="E147" s="237">
        <v>20356</v>
      </c>
      <c r="F147" s="237">
        <f t="shared" ref="F147" si="296">D147*E147</f>
        <v>15267</v>
      </c>
      <c r="G147" s="238">
        <v>12</v>
      </c>
      <c r="H147" s="238">
        <f t="shared" ref="H147" si="297">$F147*G147*H$2</f>
        <v>9160.2000000000007</v>
      </c>
      <c r="I147" s="238"/>
      <c r="J147" s="238">
        <f t="shared" ref="J147" si="298">$F147*I147*J$2</f>
        <v>0</v>
      </c>
      <c r="K147" s="238"/>
      <c r="L147" s="238">
        <f t="shared" ref="L147" si="299">$F147*K147*L$2</f>
        <v>0</v>
      </c>
      <c r="M147" s="238"/>
      <c r="N147" s="238">
        <f t="shared" ref="N147" si="300">$F147*M147*N$2</f>
        <v>0</v>
      </c>
      <c r="O147" s="238"/>
      <c r="P147" s="238">
        <f t="shared" ref="P147" si="301">$F147*O147*P$2</f>
        <v>0</v>
      </c>
      <c r="Q147" s="238"/>
      <c r="R147" s="238"/>
      <c r="S147" s="238"/>
      <c r="T147" s="238"/>
      <c r="U147" s="237">
        <f t="shared" ref="U147" si="302">H147+J147+L147+N147+P147+R147+T147</f>
        <v>9160.2000000000007</v>
      </c>
      <c r="V147" s="240"/>
      <c r="W147" s="240">
        <f t="shared" ref="W147" si="303">G147+I147+K147+M147+O147+Q147+S147</f>
        <v>12</v>
      </c>
      <c r="X147" s="240">
        <f t="shared" ref="X147" si="304">12-W147</f>
        <v>0</v>
      </c>
      <c r="Y147" s="240">
        <f t="shared" ref="Y147" si="305">W147-G147</f>
        <v>0</v>
      </c>
      <c r="Z147" s="240">
        <f t="shared" ref="Z147" si="306">U147/12</f>
        <v>763.35</v>
      </c>
      <c r="AA147" s="240"/>
      <c r="AB147" s="240"/>
      <c r="AC147" s="240"/>
      <c r="AF147" s="242"/>
      <c r="AG147" s="399">
        <f t="shared" si="272"/>
        <v>763.35</v>
      </c>
    </row>
    <row r="148" spans="1:34" s="241" customFormat="1" ht="24" customHeight="1" x14ac:dyDescent="0.25">
      <c r="A148" s="234"/>
      <c r="B148" s="365" t="s">
        <v>150</v>
      </c>
      <c r="C148" s="306" t="s">
        <v>66</v>
      </c>
      <c r="D148" s="236">
        <v>1</v>
      </c>
      <c r="E148" s="237" t="e">
        <f>штатное!#REF!</f>
        <v>#REF!</v>
      </c>
      <c r="F148" s="237" t="e">
        <f>штатное!#REF!</f>
        <v>#REF!</v>
      </c>
      <c r="G148" s="238"/>
      <c r="H148" s="238" t="e">
        <f t="shared" si="279"/>
        <v>#REF!</v>
      </c>
      <c r="I148" s="238"/>
      <c r="J148" s="238" t="e">
        <f t="shared" si="280"/>
        <v>#REF!</v>
      </c>
      <c r="K148" s="238"/>
      <c r="L148" s="238" t="e">
        <f t="shared" si="281"/>
        <v>#REF!</v>
      </c>
      <c r="M148" s="238"/>
      <c r="N148" s="238" t="e">
        <f t="shared" si="282"/>
        <v>#REF!</v>
      </c>
      <c r="O148" s="238">
        <v>12</v>
      </c>
      <c r="P148" s="238" t="e">
        <f t="shared" si="283"/>
        <v>#REF!</v>
      </c>
      <c r="Q148" s="238"/>
      <c r="R148" s="238"/>
      <c r="S148" s="238"/>
      <c r="T148" s="238"/>
      <c r="U148" s="237" t="e">
        <f t="shared" si="284"/>
        <v>#REF!</v>
      </c>
      <c r="V148" s="240"/>
      <c r="W148" s="240">
        <f>G148+I148+K148+M148+O148+Q148+S148</f>
        <v>12</v>
      </c>
      <c r="X148" s="240">
        <f t="shared" si="74"/>
        <v>0</v>
      </c>
      <c r="Y148" s="240">
        <f>W148-G148</f>
        <v>12</v>
      </c>
      <c r="Z148" s="240" t="e">
        <f>U148/12</f>
        <v>#REF!</v>
      </c>
      <c r="AA148" s="240"/>
      <c r="AB148" s="240"/>
      <c r="AC148" s="240"/>
      <c r="AF148" s="242"/>
      <c r="AG148" s="399" t="e">
        <f t="shared" si="272"/>
        <v>#REF!</v>
      </c>
    </row>
    <row r="149" spans="1:34" s="241" customFormat="1" ht="29.25" customHeight="1" x14ac:dyDescent="0.25">
      <c r="A149" s="234"/>
      <c r="B149" s="369" t="s">
        <v>142</v>
      </c>
      <c r="C149" s="310" t="s">
        <v>71</v>
      </c>
      <c r="D149" s="236">
        <v>0.5</v>
      </c>
      <c r="E149" s="252" t="e">
        <f>штатное!#REF!</f>
        <v>#REF!</v>
      </c>
      <c r="F149" s="252" t="e">
        <f>D149*E149</f>
        <v>#REF!</v>
      </c>
      <c r="G149" s="252"/>
      <c r="H149" s="254" t="e">
        <f t="shared" si="279"/>
        <v>#REF!</v>
      </c>
      <c r="I149" s="254"/>
      <c r="J149" s="254" t="e">
        <f t="shared" si="280"/>
        <v>#REF!</v>
      </c>
      <c r="K149" s="254"/>
      <c r="L149" s="254" t="e">
        <f t="shared" si="281"/>
        <v>#REF!</v>
      </c>
      <c r="M149" s="254"/>
      <c r="N149" s="254" t="e">
        <f t="shared" si="282"/>
        <v>#REF!</v>
      </c>
      <c r="O149" s="254">
        <v>12</v>
      </c>
      <c r="P149" s="254" t="e">
        <f t="shared" si="283"/>
        <v>#REF!</v>
      </c>
      <c r="Q149" s="254"/>
      <c r="R149" s="254"/>
      <c r="S149" s="254"/>
      <c r="T149" s="254"/>
      <c r="U149" s="252" t="e">
        <f t="shared" si="284"/>
        <v>#REF!</v>
      </c>
      <c r="V149" s="240"/>
      <c r="W149" s="240">
        <f t="shared" ref="W149" si="307">G149+I149+K149+M149+O149+Q149+S149</f>
        <v>12</v>
      </c>
      <c r="X149" s="240">
        <f t="shared" si="74"/>
        <v>0</v>
      </c>
      <c r="Y149" s="240">
        <f t="shared" ref="Y149" si="308">W149-G149</f>
        <v>12</v>
      </c>
      <c r="Z149" s="240" t="e">
        <f t="shared" ref="Z149" si="309">U149/12</f>
        <v>#REF!</v>
      </c>
      <c r="AA149" s="240"/>
      <c r="AB149" s="240"/>
      <c r="AC149" s="240"/>
      <c r="AF149" s="242"/>
      <c r="AG149" s="399" t="e">
        <f t="shared" si="272"/>
        <v>#REF!</v>
      </c>
    </row>
    <row r="150" spans="1:34" s="241" customFormat="1" ht="29.25" customHeight="1" thickBot="1" x14ac:dyDescent="0.3">
      <c r="A150" s="234"/>
      <c r="B150" s="369" t="s">
        <v>142</v>
      </c>
      <c r="C150" s="326" t="s">
        <v>296</v>
      </c>
      <c r="D150" s="236">
        <v>0.5</v>
      </c>
      <c r="E150" s="252" t="e">
        <f>штатное!#REF!</f>
        <v>#REF!</v>
      </c>
      <c r="F150" s="252" t="e">
        <f>D150*E150</f>
        <v>#REF!</v>
      </c>
      <c r="G150" s="252">
        <v>4</v>
      </c>
      <c r="H150" s="254" t="e">
        <f t="shared" si="279"/>
        <v>#REF!</v>
      </c>
      <c r="I150" s="254"/>
      <c r="J150" s="254" t="e">
        <f t="shared" si="280"/>
        <v>#REF!</v>
      </c>
      <c r="K150" s="254"/>
      <c r="L150" s="254" t="e">
        <f t="shared" si="281"/>
        <v>#REF!</v>
      </c>
      <c r="M150" s="254"/>
      <c r="N150" s="254" t="e">
        <f t="shared" si="282"/>
        <v>#REF!</v>
      </c>
      <c r="O150" s="254"/>
      <c r="P150" s="254" t="e">
        <f t="shared" si="283"/>
        <v>#REF!</v>
      </c>
      <c r="Q150" s="254"/>
      <c r="R150" s="254"/>
      <c r="S150" s="254"/>
      <c r="T150" s="254"/>
      <c r="U150" s="252" t="e">
        <f t="shared" si="284"/>
        <v>#REF!</v>
      </c>
      <c r="V150" s="240"/>
      <c r="W150" s="240">
        <f t="shared" ref="W150" si="310">G150+I150+K150+M150+O150+Q150+S150</f>
        <v>4</v>
      </c>
      <c r="X150" s="240">
        <f t="shared" ref="X150" si="311">12-W150</f>
        <v>8</v>
      </c>
      <c r="Y150" s="240">
        <f t="shared" ref="Y150" si="312">W150-G150</f>
        <v>0</v>
      </c>
      <c r="Z150" s="240" t="e">
        <f t="shared" ref="Z150" si="313">U150/12</f>
        <v>#REF!</v>
      </c>
      <c r="AA150" s="240"/>
      <c r="AB150" s="240"/>
      <c r="AC150" s="240"/>
      <c r="AF150" s="242"/>
      <c r="AG150" s="399" t="e">
        <f t="shared" si="272"/>
        <v>#REF!</v>
      </c>
    </row>
    <row r="151" spans="1:34" s="142" customFormat="1" ht="15.75" thickBot="1" x14ac:dyDescent="0.3">
      <c r="A151" s="143"/>
      <c r="B151" s="368" t="s">
        <v>18</v>
      </c>
      <c r="C151" s="191"/>
      <c r="D151" s="192">
        <f>SUM(D143:D150)</f>
        <v>5</v>
      </c>
      <c r="E151" s="193" t="e">
        <f>SUM(E143:E150)</f>
        <v>#REF!</v>
      </c>
      <c r="F151" s="193" t="e">
        <f>SUM(F143:F150)</f>
        <v>#REF!</v>
      </c>
      <c r="G151" s="193"/>
      <c r="H151" s="193" t="e">
        <f>SUM(H143:H150)</f>
        <v>#REF!</v>
      </c>
      <c r="I151" s="193"/>
      <c r="J151" s="193" t="e">
        <f>SUM(J143:J150)</f>
        <v>#REF!</v>
      </c>
      <c r="K151" s="193"/>
      <c r="L151" s="193" t="e">
        <f>SUM(L143:L150)</f>
        <v>#REF!</v>
      </c>
      <c r="M151" s="193"/>
      <c r="N151" s="193" t="e">
        <f>SUM(N143:N150)</f>
        <v>#REF!</v>
      </c>
      <c r="O151" s="193"/>
      <c r="P151" s="193" t="e">
        <f>SUM(P143:P150)</f>
        <v>#REF!</v>
      </c>
      <c r="Q151" s="193"/>
      <c r="R151" s="193">
        <f>SUM(R143:R150)</f>
        <v>0</v>
      </c>
      <c r="S151" s="193"/>
      <c r="T151" s="193">
        <f>SUM(T143:T150)</f>
        <v>0</v>
      </c>
      <c r="U151" s="193" t="e">
        <f>SUM(U143:U150)</f>
        <v>#REF!</v>
      </c>
      <c r="V151" s="151" t="e">
        <f>ROUND(U151/12,2)</f>
        <v>#REF!</v>
      </c>
      <c r="W151" s="151">
        <f>G151+I151+K151+M151+O151+Q151+S151</f>
        <v>0</v>
      </c>
      <c r="X151" s="151">
        <f>12-W151</f>
        <v>12</v>
      </c>
      <c r="Y151" s="151">
        <f>W151-G151</f>
        <v>0</v>
      </c>
      <c r="Z151" s="151" t="e">
        <f>U151/12</f>
        <v>#REF!</v>
      </c>
      <c r="AA151" s="151"/>
      <c r="AB151" s="151"/>
      <c r="AC151" s="151"/>
      <c r="AE151" s="152">
        <v>104060</v>
      </c>
      <c r="AF151" s="152" t="e">
        <f>E151-AE151</f>
        <v>#REF!</v>
      </c>
      <c r="AG151" s="401" t="e">
        <f t="shared" si="272"/>
        <v>#REF!</v>
      </c>
    </row>
    <row r="152" spans="1:34" s="142" customFormat="1" ht="15" x14ac:dyDescent="0.25">
      <c r="A152" s="190"/>
      <c r="B152" s="380" t="s">
        <v>379</v>
      </c>
      <c r="C152" s="18"/>
      <c r="D152" s="164"/>
      <c r="E152" s="165"/>
      <c r="F152" s="165"/>
      <c r="G152" s="165"/>
      <c r="H152" s="165"/>
      <c r="I152" s="165"/>
      <c r="J152" s="165"/>
      <c r="K152" s="165"/>
      <c r="L152" s="165"/>
      <c r="M152" s="165"/>
      <c r="N152" s="165"/>
      <c r="O152" s="165"/>
      <c r="P152" s="165"/>
      <c r="Q152" s="165"/>
      <c r="R152" s="165"/>
      <c r="S152" s="165"/>
      <c r="T152" s="165"/>
      <c r="U152" s="165"/>
      <c r="V152" s="151"/>
      <c r="W152" s="151"/>
      <c r="X152" s="151"/>
      <c r="Y152" s="151"/>
      <c r="Z152" s="151"/>
      <c r="AA152" s="151"/>
      <c r="AB152" s="151"/>
      <c r="AC152" s="151"/>
      <c r="AE152" s="152"/>
      <c r="AF152" s="152"/>
      <c r="AG152" s="399">
        <f t="shared" si="272"/>
        <v>0</v>
      </c>
    </row>
    <row r="153" spans="1:34" s="241" customFormat="1" ht="21.75" customHeight="1" x14ac:dyDescent="0.25">
      <c r="A153" s="261"/>
      <c r="B153" s="385" t="s">
        <v>29</v>
      </c>
      <c r="C153" s="324" t="s">
        <v>233</v>
      </c>
      <c r="D153" s="258">
        <v>1</v>
      </c>
      <c r="E153" s="262" t="e">
        <f>штатное!#REF!</f>
        <v>#REF!</v>
      </c>
      <c r="F153" s="262" t="e">
        <f>D153*E153</f>
        <v>#REF!</v>
      </c>
      <c r="G153" s="262">
        <v>5</v>
      </c>
      <c r="H153" s="262" t="e">
        <f t="shared" ref="H153:H156" si="314">$F153*G153*H$2</f>
        <v>#REF!</v>
      </c>
      <c r="I153" s="262">
        <v>7</v>
      </c>
      <c r="J153" s="262" t="e">
        <f t="shared" ref="J153:J156" si="315">$F153*I153*J$2</f>
        <v>#REF!</v>
      </c>
      <c r="K153" s="262"/>
      <c r="L153" s="262" t="e">
        <f t="shared" ref="L153:L156" si="316">$F153*K153*L$2</f>
        <v>#REF!</v>
      </c>
      <c r="M153" s="262"/>
      <c r="N153" s="262" t="e">
        <f t="shared" ref="N153:N156" si="317">$F153*M153*N$2</f>
        <v>#REF!</v>
      </c>
      <c r="O153" s="262"/>
      <c r="P153" s="262" t="e">
        <f t="shared" ref="P153:P156" si="318">$F153*O153*P$2</f>
        <v>#REF!</v>
      </c>
      <c r="Q153" s="262"/>
      <c r="R153" s="262"/>
      <c r="S153" s="262"/>
      <c r="T153" s="262"/>
      <c r="U153" s="262" t="e">
        <f t="shared" ref="U153:U156" si="319">H153+J153+L153+N153+P153+R153+T153</f>
        <v>#REF!</v>
      </c>
      <c r="V153" s="263"/>
      <c r="W153" s="263"/>
      <c r="X153" s="263"/>
      <c r="Y153" s="263"/>
      <c r="Z153" s="263"/>
      <c r="AA153" s="263"/>
      <c r="AB153" s="263"/>
      <c r="AC153" s="263"/>
      <c r="AE153" s="242"/>
      <c r="AF153" s="242"/>
      <c r="AG153" s="399" t="e">
        <f t="shared" si="272"/>
        <v>#REF!</v>
      </c>
      <c r="AH153" s="488" t="e">
        <f>E153*0.1+47+33</f>
        <v>#REF!</v>
      </c>
    </row>
    <row r="154" spans="1:34" s="142" customFormat="1" ht="34.5" customHeight="1" x14ac:dyDescent="0.25">
      <c r="A154" s="190"/>
      <c r="B154" s="386" t="s">
        <v>275</v>
      </c>
      <c r="C154" s="324" t="s">
        <v>297</v>
      </c>
      <c r="D154" s="169">
        <v>1</v>
      </c>
      <c r="E154" s="194" t="e">
        <f>штатное!#REF!</f>
        <v>#REF!</v>
      </c>
      <c r="F154" s="194" t="e">
        <f>D154*E154</f>
        <v>#REF!</v>
      </c>
      <c r="G154" s="194"/>
      <c r="H154" s="194" t="e">
        <f t="shared" si="314"/>
        <v>#REF!</v>
      </c>
      <c r="I154" s="194"/>
      <c r="J154" s="194" t="e">
        <f t="shared" si="315"/>
        <v>#REF!</v>
      </c>
      <c r="K154" s="194"/>
      <c r="L154" s="194" t="e">
        <f t="shared" si="316"/>
        <v>#REF!</v>
      </c>
      <c r="M154" s="194">
        <v>12</v>
      </c>
      <c r="N154" s="194" t="e">
        <f t="shared" si="317"/>
        <v>#REF!</v>
      </c>
      <c r="O154" s="194"/>
      <c r="P154" s="194" t="e">
        <f t="shared" si="318"/>
        <v>#REF!</v>
      </c>
      <c r="Q154" s="194"/>
      <c r="R154" s="194"/>
      <c r="S154" s="194"/>
      <c r="T154" s="194"/>
      <c r="U154" s="194" t="e">
        <f t="shared" si="319"/>
        <v>#REF!</v>
      </c>
      <c r="V154" s="151"/>
      <c r="W154" s="151"/>
      <c r="X154" s="151"/>
      <c r="Y154" s="151"/>
      <c r="Z154" s="151"/>
      <c r="AA154" s="151"/>
      <c r="AB154" s="151"/>
      <c r="AC154" s="151"/>
      <c r="AE154" s="152"/>
      <c r="AF154" s="152"/>
      <c r="AG154" s="399" t="e">
        <f t="shared" si="272"/>
        <v>#REF!</v>
      </c>
      <c r="AH154" s="399"/>
    </row>
    <row r="155" spans="1:34" s="241" customFormat="1" ht="28.5" x14ac:dyDescent="0.25">
      <c r="A155" s="261"/>
      <c r="B155" s="385" t="s">
        <v>162</v>
      </c>
      <c r="C155" s="324" t="s">
        <v>234</v>
      </c>
      <c r="D155" s="258">
        <v>1</v>
      </c>
      <c r="E155" s="262" t="e">
        <f>штатное!#REF!</f>
        <v>#REF!</v>
      </c>
      <c r="F155" s="262" t="e">
        <f>D155*E155</f>
        <v>#REF!</v>
      </c>
      <c r="G155" s="262">
        <v>3</v>
      </c>
      <c r="H155" s="262" t="e">
        <f t="shared" si="314"/>
        <v>#REF!</v>
      </c>
      <c r="I155" s="262">
        <v>9</v>
      </c>
      <c r="J155" s="262" t="e">
        <f t="shared" si="315"/>
        <v>#REF!</v>
      </c>
      <c r="K155" s="262"/>
      <c r="L155" s="262" t="e">
        <f t="shared" si="316"/>
        <v>#REF!</v>
      </c>
      <c r="M155" s="262"/>
      <c r="N155" s="262" t="e">
        <f t="shared" si="317"/>
        <v>#REF!</v>
      </c>
      <c r="O155" s="262"/>
      <c r="P155" s="262" t="e">
        <f t="shared" si="318"/>
        <v>#REF!</v>
      </c>
      <c r="Q155" s="262"/>
      <c r="R155" s="262"/>
      <c r="S155" s="262"/>
      <c r="T155" s="262"/>
      <c r="U155" s="262" t="e">
        <f t="shared" si="319"/>
        <v>#REF!</v>
      </c>
      <c r="V155" s="263"/>
      <c r="W155" s="263"/>
      <c r="X155" s="263"/>
      <c r="Y155" s="263"/>
      <c r="Z155" s="263"/>
      <c r="AA155" s="263"/>
      <c r="AB155" s="263"/>
      <c r="AC155" s="263"/>
      <c r="AE155" s="242"/>
      <c r="AF155" s="242"/>
      <c r="AG155" s="399" t="e">
        <f t="shared" si="272"/>
        <v>#REF!</v>
      </c>
      <c r="AH155" s="488" t="e">
        <f t="shared" ref="AH155" si="320">E155*0.1</f>
        <v>#REF!</v>
      </c>
    </row>
    <row r="156" spans="1:34" s="241" customFormat="1" ht="20.25" customHeight="1" x14ac:dyDescent="0.25">
      <c r="A156" s="261"/>
      <c r="B156" s="385" t="s">
        <v>26</v>
      </c>
      <c r="C156" s="324" t="s">
        <v>235</v>
      </c>
      <c r="D156" s="258">
        <v>1</v>
      </c>
      <c r="E156" s="262" t="e">
        <f>штатное!#REF!</f>
        <v>#REF!</v>
      </c>
      <c r="F156" s="262" t="e">
        <f>D156*E156</f>
        <v>#REF!</v>
      </c>
      <c r="G156" s="262"/>
      <c r="H156" s="262" t="e">
        <f t="shared" si="314"/>
        <v>#REF!</v>
      </c>
      <c r="I156" s="262"/>
      <c r="J156" s="262" t="e">
        <f t="shared" si="315"/>
        <v>#REF!</v>
      </c>
      <c r="K156" s="262"/>
      <c r="L156" s="262" t="e">
        <f t="shared" si="316"/>
        <v>#REF!</v>
      </c>
      <c r="M156" s="262">
        <v>12</v>
      </c>
      <c r="N156" s="262" t="e">
        <f t="shared" si="317"/>
        <v>#REF!</v>
      </c>
      <c r="O156" s="262"/>
      <c r="P156" s="262" t="e">
        <f t="shared" si="318"/>
        <v>#REF!</v>
      </c>
      <c r="Q156" s="262"/>
      <c r="R156" s="262"/>
      <c r="S156" s="262"/>
      <c r="T156" s="262"/>
      <c r="U156" s="262" t="e">
        <f t="shared" si="319"/>
        <v>#REF!</v>
      </c>
      <c r="V156" s="263"/>
      <c r="W156" s="263"/>
      <c r="X156" s="263"/>
      <c r="Y156" s="263"/>
      <c r="Z156" s="263"/>
      <c r="AA156" s="263"/>
      <c r="AB156" s="263"/>
      <c r="AC156" s="263"/>
      <c r="AE156" s="242"/>
      <c r="AF156" s="242"/>
      <c r="AG156" s="399" t="e">
        <f t="shared" si="272"/>
        <v>#REF!</v>
      </c>
    </row>
    <row r="157" spans="1:34" s="241" customFormat="1" ht="29.25" customHeight="1" x14ac:dyDescent="0.25">
      <c r="A157" s="246"/>
      <c r="B157" s="387" t="s">
        <v>78</v>
      </c>
      <c r="C157" s="327" t="s">
        <v>236</v>
      </c>
      <c r="D157" s="257">
        <v>1</v>
      </c>
      <c r="E157" s="275" t="e">
        <f>штатное!#REF!</f>
        <v>#REF!</v>
      </c>
      <c r="F157" s="275" t="e">
        <f>D157*E157</f>
        <v>#REF!</v>
      </c>
      <c r="G157" s="275"/>
      <c r="H157" s="275" t="e">
        <f t="shared" ref="H157" si="321">$F157*G157*H$2</f>
        <v>#REF!</v>
      </c>
      <c r="I157" s="275">
        <v>7</v>
      </c>
      <c r="J157" s="275" t="e">
        <f t="shared" ref="J157" si="322">$F157*I157*J$2</f>
        <v>#REF!</v>
      </c>
      <c r="K157" s="275">
        <v>5</v>
      </c>
      <c r="L157" s="275" t="e">
        <f t="shared" ref="L157" si="323">$F157*K157*L$2</f>
        <v>#REF!</v>
      </c>
      <c r="M157" s="275"/>
      <c r="N157" s="275" t="e">
        <f t="shared" ref="N157" si="324">$F157*M157*N$2</f>
        <v>#REF!</v>
      </c>
      <c r="O157" s="275"/>
      <c r="P157" s="275" t="e">
        <f t="shared" ref="P157" si="325">$F157*O157*P$2</f>
        <v>#REF!</v>
      </c>
      <c r="Q157" s="275"/>
      <c r="R157" s="275"/>
      <c r="S157" s="275"/>
      <c r="T157" s="275"/>
      <c r="U157" s="275" t="e">
        <f t="shared" ref="U157" si="326">H157+J157+L157+N157+P157+R157+T157</f>
        <v>#REF!</v>
      </c>
      <c r="V157" s="263"/>
      <c r="W157" s="263"/>
      <c r="X157" s="263"/>
      <c r="Y157" s="263"/>
      <c r="Z157" s="263"/>
      <c r="AA157" s="263"/>
      <c r="AB157" s="263"/>
      <c r="AC157" s="263"/>
      <c r="AE157" s="242"/>
      <c r="AF157" s="242"/>
      <c r="AG157" s="399" t="e">
        <f t="shared" si="272"/>
        <v>#REF!</v>
      </c>
    </row>
    <row r="158" spans="1:34" s="142" customFormat="1" ht="15" x14ac:dyDescent="0.25">
      <c r="A158" s="143"/>
      <c r="B158" s="372" t="s">
        <v>18</v>
      </c>
      <c r="C158" s="163"/>
      <c r="D158" s="164">
        <f>SUM(D152:D157)</f>
        <v>5</v>
      </c>
      <c r="E158" s="165" t="e">
        <f>SUM(E153:E157)</f>
        <v>#REF!</v>
      </c>
      <c r="F158" s="165" t="e">
        <f>SUM(F153:F157)</f>
        <v>#REF!</v>
      </c>
      <c r="G158" s="165"/>
      <c r="H158" s="165" t="e">
        <f>SUM(H153:H157)</f>
        <v>#REF!</v>
      </c>
      <c r="I158" s="165"/>
      <c r="J158" s="165" t="e">
        <f>SUM(J153:J157)</f>
        <v>#REF!</v>
      </c>
      <c r="K158" s="165"/>
      <c r="L158" s="165" t="e">
        <f t="shared" ref="L158:T158" si="327">SUM(L153:L157)</f>
        <v>#REF!</v>
      </c>
      <c r="M158" s="165"/>
      <c r="N158" s="165" t="e">
        <f>SUM(N153:N157)</f>
        <v>#REF!</v>
      </c>
      <c r="O158" s="165"/>
      <c r="P158" s="165" t="e">
        <f t="shared" si="327"/>
        <v>#REF!</v>
      </c>
      <c r="Q158" s="165"/>
      <c r="R158" s="165">
        <f t="shared" si="327"/>
        <v>0</v>
      </c>
      <c r="S158" s="165"/>
      <c r="T158" s="165">
        <f t="shared" si="327"/>
        <v>0</v>
      </c>
      <c r="U158" s="165" t="e">
        <f>SUM(U153:U157)</f>
        <v>#REF!</v>
      </c>
      <c r="V158" s="151" t="e">
        <f>ROUND(U158/12,2)</f>
        <v>#REF!</v>
      </c>
      <c r="W158" s="151">
        <f>G158+I158+K158+M158+O158+Q158+S158</f>
        <v>0</v>
      </c>
      <c r="X158" s="151">
        <f>12-W158</f>
        <v>12</v>
      </c>
      <c r="Y158" s="151">
        <f>W158-G158</f>
        <v>0</v>
      </c>
      <c r="Z158" s="151" t="e">
        <f>U158/12</f>
        <v>#REF!</v>
      </c>
      <c r="AA158" s="151"/>
      <c r="AB158" s="151"/>
      <c r="AC158" s="151"/>
      <c r="AE158" s="152">
        <v>104060</v>
      </c>
      <c r="AF158" s="152" t="e">
        <f>E158-AE158</f>
        <v>#REF!</v>
      </c>
      <c r="AG158" s="401" t="e">
        <f t="shared" si="272"/>
        <v>#REF!</v>
      </c>
      <c r="AH158" s="489" t="e">
        <f>SUM(AH153:AH157)</f>
        <v>#REF!</v>
      </c>
    </row>
    <row r="159" spans="1:34" s="142" customFormat="1" ht="19.5" customHeight="1" x14ac:dyDescent="0.25">
      <c r="A159" s="136"/>
      <c r="B159" s="404" t="s">
        <v>348</v>
      </c>
      <c r="C159" s="137"/>
      <c r="D159" s="138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153"/>
      <c r="V159" s="7"/>
      <c r="W159" s="141">
        <f t="shared" ref="W159:W170" si="328">G159+I159+K159+M159+O159+Q159+S159</f>
        <v>0</v>
      </c>
      <c r="X159" s="141">
        <f t="shared" ref="X159:X182" si="329">12-W159</f>
        <v>12</v>
      </c>
      <c r="Y159" s="141">
        <f t="shared" ref="Y159:Y170" si="330">W159-G159</f>
        <v>0</v>
      </c>
      <c r="Z159" s="7">
        <f t="shared" ref="Z159:Z170" si="331">U159/12</f>
        <v>0</v>
      </c>
      <c r="AA159" s="141"/>
      <c r="AB159" s="141"/>
      <c r="AC159" s="141"/>
      <c r="AF159" s="152"/>
      <c r="AG159" s="399">
        <f t="shared" si="272"/>
        <v>0</v>
      </c>
    </row>
    <row r="160" spans="1:34" s="241" customFormat="1" ht="19.5" customHeight="1" x14ac:dyDescent="0.25">
      <c r="A160" s="234"/>
      <c r="B160" s="365" t="s">
        <v>29</v>
      </c>
      <c r="C160" s="306" t="s">
        <v>237</v>
      </c>
      <c r="D160" s="236">
        <v>1</v>
      </c>
      <c r="E160" s="237" t="e">
        <f>штатное!#REF!</f>
        <v>#REF!</v>
      </c>
      <c r="F160" s="237" t="e">
        <f t="shared" ref="F160:F169" si="332">D160*E160</f>
        <v>#REF!</v>
      </c>
      <c r="G160" s="237"/>
      <c r="H160" s="238" t="e">
        <f t="shared" ref="H160:H169" si="333">$F160*G160*H$2</f>
        <v>#REF!</v>
      </c>
      <c r="I160" s="238"/>
      <c r="J160" s="238" t="e">
        <f t="shared" ref="J160:J169" si="334">$F160*I160*J$2</f>
        <v>#REF!</v>
      </c>
      <c r="K160" s="238"/>
      <c r="L160" s="238" t="e">
        <f t="shared" ref="L160:L169" si="335">$F160*K160*L$2</f>
        <v>#REF!</v>
      </c>
      <c r="M160" s="238"/>
      <c r="N160" s="238" t="e">
        <f t="shared" ref="N160:N169" si="336">$F160*M160*N$2</f>
        <v>#REF!</v>
      </c>
      <c r="O160" s="238"/>
      <c r="P160" s="238" t="e">
        <f t="shared" ref="P160:P169" si="337">$F160*O160*P$2</f>
        <v>#REF!</v>
      </c>
      <c r="Q160" s="238"/>
      <c r="R160" s="238"/>
      <c r="S160" s="238">
        <v>12</v>
      </c>
      <c r="T160" s="238" t="e">
        <f>$F160*S160*50%</f>
        <v>#REF!</v>
      </c>
      <c r="U160" s="237" t="e">
        <f>H160+J160+L160+N160+P160+R160+T160</f>
        <v>#REF!</v>
      </c>
      <c r="V160" s="240"/>
      <c r="W160" s="240">
        <f t="shared" si="328"/>
        <v>12</v>
      </c>
      <c r="X160" s="240">
        <f t="shared" si="329"/>
        <v>0</v>
      </c>
      <c r="Y160" s="240">
        <f t="shared" si="330"/>
        <v>12</v>
      </c>
      <c r="Z160" s="240" t="e">
        <f t="shared" si="331"/>
        <v>#REF!</v>
      </c>
      <c r="AA160" s="240"/>
      <c r="AB160" s="240"/>
      <c r="AC160" s="240"/>
      <c r="AF160" s="242"/>
      <c r="AG160" s="399" t="e">
        <f t="shared" si="272"/>
        <v>#REF!</v>
      </c>
    </row>
    <row r="161" spans="1:33" s="241" customFormat="1" ht="21.75" customHeight="1" x14ac:dyDescent="0.25">
      <c r="A161" s="234"/>
      <c r="B161" s="365" t="s">
        <v>46</v>
      </c>
      <c r="C161" s="306" t="s">
        <v>238</v>
      </c>
      <c r="D161" s="236">
        <v>1</v>
      </c>
      <c r="E161" s="237" t="e">
        <f>штатное!#REF!</f>
        <v>#REF!</v>
      </c>
      <c r="F161" s="237" t="e">
        <f t="shared" si="332"/>
        <v>#REF!</v>
      </c>
      <c r="G161" s="237"/>
      <c r="H161" s="238" t="e">
        <f t="shared" si="333"/>
        <v>#REF!</v>
      </c>
      <c r="I161" s="238"/>
      <c r="J161" s="238" t="e">
        <f t="shared" si="334"/>
        <v>#REF!</v>
      </c>
      <c r="K161" s="238"/>
      <c r="L161" s="238" t="e">
        <f t="shared" si="335"/>
        <v>#REF!</v>
      </c>
      <c r="M161" s="238"/>
      <c r="N161" s="238" t="e">
        <f t="shared" si="336"/>
        <v>#REF!</v>
      </c>
      <c r="O161" s="238"/>
      <c r="P161" s="238" t="e">
        <f t="shared" si="337"/>
        <v>#REF!</v>
      </c>
      <c r="Q161" s="238"/>
      <c r="R161" s="238" t="e">
        <f>$F161*Q161*40%</f>
        <v>#REF!</v>
      </c>
      <c r="S161" s="238">
        <v>12</v>
      </c>
      <c r="T161" s="238" t="e">
        <f>F161*$T$2*S161</f>
        <v>#REF!</v>
      </c>
      <c r="U161" s="237" t="e">
        <f t="shared" ref="U161:U169" si="338">H161+J161+L161+N161+P161+R161+T161</f>
        <v>#REF!</v>
      </c>
      <c r="V161" s="240"/>
      <c r="W161" s="240">
        <f t="shared" si="328"/>
        <v>12</v>
      </c>
      <c r="X161" s="240">
        <f t="shared" si="329"/>
        <v>0</v>
      </c>
      <c r="Y161" s="240">
        <f t="shared" si="330"/>
        <v>12</v>
      </c>
      <c r="Z161" s="240" t="e">
        <f t="shared" si="331"/>
        <v>#REF!</v>
      </c>
      <c r="AA161" s="240"/>
      <c r="AB161" s="240"/>
      <c r="AC161" s="240"/>
      <c r="AF161" s="242"/>
      <c r="AG161" s="399" t="e">
        <f t="shared" si="272"/>
        <v>#REF!</v>
      </c>
    </row>
    <row r="162" spans="1:33" s="241" customFormat="1" ht="21.75" customHeight="1" x14ac:dyDescent="0.25">
      <c r="A162" s="234"/>
      <c r="B162" s="365" t="s">
        <v>46</v>
      </c>
      <c r="C162" s="306" t="s">
        <v>239</v>
      </c>
      <c r="D162" s="236">
        <v>1</v>
      </c>
      <c r="E162" s="237" t="e">
        <f>штатное!#REF!</f>
        <v>#REF!</v>
      </c>
      <c r="F162" s="237" t="e">
        <f t="shared" si="332"/>
        <v>#REF!</v>
      </c>
      <c r="G162" s="237"/>
      <c r="H162" s="238" t="e">
        <f>$F162*G162*H$2</f>
        <v>#REF!</v>
      </c>
      <c r="I162" s="238"/>
      <c r="J162" s="238" t="e">
        <f>$F162*I162*J$2</f>
        <v>#REF!</v>
      </c>
      <c r="K162" s="238"/>
      <c r="L162" s="238" t="e">
        <f>$F162*K162*L$2</f>
        <v>#REF!</v>
      </c>
      <c r="M162" s="238"/>
      <c r="N162" s="238" t="e">
        <f>$F162*M162*N$2</f>
        <v>#REF!</v>
      </c>
      <c r="O162" s="238"/>
      <c r="P162" s="238" t="e">
        <f>$F162*O162*P$2</f>
        <v>#REF!</v>
      </c>
      <c r="Q162" s="238"/>
      <c r="R162" s="238"/>
      <c r="S162" s="238">
        <v>12</v>
      </c>
      <c r="T162" s="238" t="e">
        <f>$F162*S162*50%</f>
        <v>#REF!</v>
      </c>
      <c r="U162" s="237" t="e">
        <f>H162+J162+L162+N162+P162+R162+T162</f>
        <v>#REF!</v>
      </c>
      <c r="V162" s="240"/>
      <c r="W162" s="240">
        <f t="shared" si="328"/>
        <v>12</v>
      </c>
      <c r="X162" s="240">
        <f t="shared" si="329"/>
        <v>0</v>
      </c>
      <c r="Y162" s="240">
        <f t="shared" si="330"/>
        <v>12</v>
      </c>
      <c r="Z162" s="240" t="e">
        <f t="shared" si="331"/>
        <v>#REF!</v>
      </c>
      <c r="AA162" s="240"/>
      <c r="AB162" s="240"/>
      <c r="AC162" s="240"/>
      <c r="AF162" s="242"/>
      <c r="AG162" s="399" t="e">
        <f t="shared" si="272"/>
        <v>#REF!</v>
      </c>
    </row>
    <row r="163" spans="1:33" s="241" customFormat="1" ht="19.5" customHeight="1" x14ac:dyDescent="0.25">
      <c r="A163" s="234"/>
      <c r="B163" s="365" t="s">
        <v>50</v>
      </c>
      <c r="C163" s="306" t="s">
        <v>240</v>
      </c>
      <c r="D163" s="236">
        <v>1</v>
      </c>
      <c r="E163" s="237" t="e">
        <f>штатное!#REF!</f>
        <v>#REF!</v>
      </c>
      <c r="F163" s="237" t="e">
        <f t="shared" si="332"/>
        <v>#REF!</v>
      </c>
      <c r="G163" s="237"/>
      <c r="H163" s="238" t="e">
        <f t="shared" si="333"/>
        <v>#REF!</v>
      </c>
      <c r="I163" s="238"/>
      <c r="J163" s="238" t="e">
        <f t="shared" si="334"/>
        <v>#REF!</v>
      </c>
      <c r="K163" s="238"/>
      <c r="L163" s="238" t="e">
        <f t="shared" si="335"/>
        <v>#REF!</v>
      </c>
      <c r="M163" s="238"/>
      <c r="N163" s="238" t="e">
        <f t="shared" si="336"/>
        <v>#REF!</v>
      </c>
      <c r="O163" s="238"/>
      <c r="P163" s="238" t="e">
        <f t="shared" si="337"/>
        <v>#REF!</v>
      </c>
      <c r="Q163" s="238">
        <v>6</v>
      </c>
      <c r="R163" s="238" t="e">
        <f>$F163*Q163*40%</f>
        <v>#REF!</v>
      </c>
      <c r="S163" s="238">
        <v>6</v>
      </c>
      <c r="T163" s="238"/>
      <c r="U163" s="237" t="e">
        <f t="shared" si="338"/>
        <v>#REF!</v>
      </c>
      <c r="V163" s="240"/>
      <c r="W163" s="240">
        <f t="shared" si="328"/>
        <v>12</v>
      </c>
      <c r="X163" s="240">
        <f t="shared" si="329"/>
        <v>0</v>
      </c>
      <c r="Y163" s="240">
        <f t="shared" si="330"/>
        <v>12</v>
      </c>
      <c r="Z163" s="240" t="e">
        <f t="shared" si="331"/>
        <v>#REF!</v>
      </c>
      <c r="AA163" s="240"/>
      <c r="AB163" s="240"/>
      <c r="AC163" s="240"/>
      <c r="AF163" s="242"/>
      <c r="AG163" s="399" t="e">
        <f t="shared" si="272"/>
        <v>#REF!</v>
      </c>
    </row>
    <row r="164" spans="1:33" s="241" customFormat="1" ht="20.25" customHeight="1" x14ac:dyDescent="0.25">
      <c r="A164" s="234"/>
      <c r="B164" s="365" t="s">
        <v>26</v>
      </c>
      <c r="C164" s="306" t="s">
        <v>241</v>
      </c>
      <c r="D164" s="236">
        <v>0.5</v>
      </c>
      <c r="E164" s="237" t="e">
        <f>штатное!#REF!</f>
        <v>#REF!</v>
      </c>
      <c r="F164" s="237" t="e">
        <f t="shared" si="332"/>
        <v>#REF!</v>
      </c>
      <c r="G164" s="237"/>
      <c r="H164" s="238" t="e">
        <f t="shared" si="333"/>
        <v>#REF!</v>
      </c>
      <c r="I164" s="238"/>
      <c r="J164" s="238" t="e">
        <f t="shared" si="334"/>
        <v>#REF!</v>
      </c>
      <c r="K164" s="238"/>
      <c r="L164" s="238" t="e">
        <f t="shared" si="335"/>
        <v>#REF!</v>
      </c>
      <c r="M164" s="238">
        <v>0</v>
      </c>
      <c r="N164" s="238" t="e">
        <f t="shared" si="336"/>
        <v>#REF!</v>
      </c>
      <c r="O164" s="238">
        <v>12</v>
      </c>
      <c r="P164" s="238" t="e">
        <f t="shared" si="337"/>
        <v>#REF!</v>
      </c>
      <c r="Q164" s="238"/>
      <c r="R164" s="238"/>
      <c r="S164" s="238"/>
      <c r="T164" s="238"/>
      <c r="U164" s="237" t="e">
        <f t="shared" si="338"/>
        <v>#REF!</v>
      </c>
      <c r="V164" s="240"/>
      <c r="W164" s="240">
        <f t="shared" si="328"/>
        <v>12</v>
      </c>
      <c r="X164" s="240">
        <f t="shared" si="329"/>
        <v>0</v>
      </c>
      <c r="Y164" s="240">
        <f t="shared" si="330"/>
        <v>12</v>
      </c>
      <c r="Z164" s="240" t="e">
        <f t="shared" si="331"/>
        <v>#REF!</v>
      </c>
      <c r="AA164" s="240"/>
      <c r="AB164" s="240"/>
      <c r="AC164" s="240"/>
      <c r="AF164" s="242"/>
      <c r="AG164" s="399" t="e">
        <f t="shared" si="272"/>
        <v>#REF!</v>
      </c>
    </row>
    <row r="165" spans="1:33" s="142" customFormat="1" ht="19.5" customHeight="1" x14ac:dyDescent="0.25">
      <c r="A165" s="143"/>
      <c r="B165" s="366" t="s">
        <v>26</v>
      </c>
      <c r="C165" s="306" t="s">
        <v>298</v>
      </c>
      <c r="D165" s="9">
        <v>0.5</v>
      </c>
      <c r="E165" s="17" t="e">
        <f>штатное!#REF!</f>
        <v>#REF!</v>
      </c>
      <c r="F165" s="17" t="e">
        <f t="shared" ref="F165" si="339">D165*E165</f>
        <v>#REF!</v>
      </c>
      <c r="G165" s="17">
        <v>4</v>
      </c>
      <c r="H165" s="145" t="e">
        <f t="shared" ref="H165" si="340">$F165*G165*H$2</f>
        <v>#REF!</v>
      </c>
      <c r="I165" s="145"/>
      <c r="J165" s="145" t="e">
        <f t="shared" ref="J165" si="341">$F165*I165*J$2</f>
        <v>#REF!</v>
      </c>
      <c r="K165" s="145"/>
      <c r="L165" s="145" t="e">
        <f t="shared" ref="L165" si="342">$F165*K165*L$2</f>
        <v>#REF!</v>
      </c>
      <c r="M165" s="145">
        <v>0</v>
      </c>
      <c r="N165" s="145" t="e">
        <f t="shared" ref="N165" si="343">$F165*M165*N$2</f>
        <v>#REF!</v>
      </c>
      <c r="O165" s="145"/>
      <c r="P165" s="145" t="e">
        <f t="shared" ref="P165" si="344">$F165*O165*P$2</f>
        <v>#REF!</v>
      </c>
      <c r="Q165" s="145"/>
      <c r="R165" s="145"/>
      <c r="S165" s="145"/>
      <c r="T165" s="145"/>
      <c r="U165" s="17" t="e">
        <f>H165+J165+L165+N165+P165+R165+T165</f>
        <v>#REF!</v>
      </c>
      <c r="V165" s="7"/>
      <c r="W165" s="7">
        <f t="shared" ref="W165" si="345">G165+I165+K165+M165+O165+Q165+S165</f>
        <v>4</v>
      </c>
      <c r="X165" s="7">
        <f t="shared" ref="X165" si="346">12-W165</f>
        <v>8</v>
      </c>
      <c r="Y165" s="7">
        <f t="shared" ref="Y165" si="347">W165-G165</f>
        <v>0</v>
      </c>
      <c r="Z165" s="7" t="e">
        <f t="shared" ref="Z165" si="348">U165/12</f>
        <v>#REF!</v>
      </c>
      <c r="AA165" s="7"/>
      <c r="AB165" s="7"/>
      <c r="AC165" s="7"/>
      <c r="AF165" s="152"/>
      <c r="AG165" s="399" t="e">
        <f t="shared" si="272"/>
        <v>#REF!</v>
      </c>
    </row>
    <row r="166" spans="1:33" s="241" customFormat="1" ht="26.25" customHeight="1" x14ac:dyDescent="0.25">
      <c r="A166" s="234"/>
      <c r="B166" s="365" t="s">
        <v>26</v>
      </c>
      <c r="C166" s="306" t="s">
        <v>242</v>
      </c>
      <c r="D166" s="236">
        <v>1</v>
      </c>
      <c r="E166" s="237" t="e">
        <f>штатное!#REF!</f>
        <v>#REF!</v>
      </c>
      <c r="F166" s="237" t="e">
        <f t="shared" si="332"/>
        <v>#REF!</v>
      </c>
      <c r="G166" s="237"/>
      <c r="H166" s="238" t="e">
        <f t="shared" si="333"/>
        <v>#REF!</v>
      </c>
      <c r="I166" s="238"/>
      <c r="J166" s="238" t="e">
        <f t="shared" si="334"/>
        <v>#REF!</v>
      </c>
      <c r="K166" s="238"/>
      <c r="L166" s="238" t="e">
        <f t="shared" si="335"/>
        <v>#REF!</v>
      </c>
      <c r="M166" s="238">
        <v>12</v>
      </c>
      <c r="N166" s="238" t="e">
        <f t="shared" si="336"/>
        <v>#REF!</v>
      </c>
      <c r="O166" s="238"/>
      <c r="P166" s="238" t="e">
        <f t="shared" si="337"/>
        <v>#REF!</v>
      </c>
      <c r="Q166" s="238"/>
      <c r="R166" s="238"/>
      <c r="S166" s="238"/>
      <c r="T166" s="238"/>
      <c r="U166" s="237" t="e">
        <f t="shared" si="338"/>
        <v>#REF!</v>
      </c>
      <c r="V166" s="240"/>
      <c r="W166" s="240">
        <f t="shared" si="328"/>
        <v>12</v>
      </c>
      <c r="X166" s="240">
        <f t="shared" si="329"/>
        <v>0</v>
      </c>
      <c r="Y166" s="240">
        <f t="shared" si="330"/>
        <v>12</v>
      </c>
      <c r="Z166" s="240" t="e">
        <f t="shared" si="331"/>
        <v>#REF!</v>
      </c>
      <c r="AA166" s="240"/>
      <c r="AB166" s="240"/>
      <c r="AC166" s="240"/>
      <c r="AF166" s="242"/>
      <c r="AG166" s="399" t="e">
        <f t="shared" si="272"/>
        <v>#REF!</v>
      </c>
    </row>
    <row r="167" spans="1:33" s="241" customFormat="1" ht="24" customHeight="1" x14ac:dyDescent="0.25">
      <c r="A167" s="234"/>
      <c r="B167" s="365" t="s">
        <v>47</v>
      </c>
      <c r="C167" s="306" t="s">
        <v>126</v>
      </c>
      <c r="D167" s="236">
        <v>0.25</v>
      </c>
      <c r="E167" s="237" t="e">
        <f>штатное!#REF!</f>
        <v>#REF!</v>
      </c>
      <c r="F167" s="237" t="e">
        <f t="shared" si="332"/>
        <v>#REF!</v>
      </c>
      <c r="G167" s="237"/>
      <c r="H167" s="238" t="e">
        <f t="shared" si="333"/>
        <v>#REF!</v>
      </c>
      <c r="I167" s="238"/>
      <c r="J167" s="238" t="e">
        <f t="shared" si="334"/>
        <v>#REF!</v>
      </c>
      <c r="K167" s="238"/>
      <c r="L167" s="238" t="e">
        <f t="shared" si="335"/>
        <v>#REF!</v>
      </c>
      <c r="M167" s="238"/>
      <c r="N167" s="238" t="e">
        <f t="shared" si="336"/>
        <v>#REF!</v>
      </c>
      <c r="O167" s="238">
        <v>12</v>
      </c>
      <c r="P167" s="238" t="e">
        <f t="shared" si="337"/>
        <v>#REF!</v>
      </c>
      <c r="Q167" s="238"/>
      <c r="R167" s="238"/>
      <c r="S167" s="238"/>
      <c r="T167" s="238"/>
      <c r="U167" s="237" t="e">
        <f t="shared" si="338"/>
        <v>#REF!</v>
      </c>
      <c r="V167" s="240"/>
      <c r="W167" s="240">
        <f t="shared" si="328"/>
        <v>12</v>
      </c>
      <c r="X167" s="240">
        <f t="shared" si="329"/>
        <v>0</v>
      </c>
      <c r="Y167" s="240">
        <f t="shared" si="330"/>
        <v>12</v>
      </c>
      <c r="Z167" s="240" t="e">
        <f t="shared" si="331"/>
        <v>#REF!</v>
      </c>
      <c r="AA167" s="240"/>
      <c r="AB167" s="240"/>
      <c r="AC167" s="240"/>
      <c r="AF167" s="242"/>
      <c r="AG167" s="399" t="e">
        <f t="shared" si="272"/>
        <v>#REF!</v>
      </c>
    </row>
    <row r="168" spans="1:33" s="241" customFormat="1" ht="24.75" customHeight="1" x14ac:dyDescent="0.25">
      <c r="A168" s="234"/>
      <c r="B168" s="365" t="s">
        <v>47</v>
      </c>
      <c r="C168" s="306" t="s">
        <v>127</v>
      </c>
      <c r="D168" s="236">
        <v>0.25</v>
      </c>
      <c r="E168" s="237" t="e">
        <f>штатное!#REF!</f>
        <v>#REF!</v>
      </c>
      <c r="F168" s="237" t="e">
        <f t="shared" si="332"/>
        <v>#REF!</v>
      </c>
      <c r="G168" s="237"/>
      <c r="H168" s="238" t="e">
        <f t="shared" si="333"/>
        <v>#REF!</v>
      </c>
      <c r="I168" s="238"/>
      <c r="J168" s="238" t="e">
        <f t="shared" si="334"/>
        <v>#REF!</v>
      </c>
      <c r="K168" s="238"/>
      <c r="L168" s="238" t="e">
        <f t="shared" si="335"/>
        <v>#REF!</v>
      </c>
      <c r="M168" s="238"/>
      <c r="N168" s="238" t="e">
        <f t="shared" si="336"/>
        <v>#REF!</v>
      </c>
      <c r="O168" s="238">
        <v>12</v>
      </c>
      <c r="P168" s="238" t="e">
        <f t="shared" si="337"/>
        <v>#REF!</v>
      </c>
      <c r="Q168" s="238"/>
      <c r="R168" s="238"/>
      <c r="S168" s="238"/>
      <c r="T168" s="238"/>
      <c r="U168" s="237" t="e">
        <f t="shared" si="338"/>
        <v>#REF!</v>
      </c>
      <c r="V168" s="240"/>
      <c r="W168" s="240">
        <f t="shared" si="328"/>
        <v>12</v>
      </c>
      <c r="X168" s="240">
        <f t="shared" si="329"/>
        <v>0</v>
      </c>
      <c r="Y168" s="240">
        <f t="shared" si="330"/>
        <v>12</v>
      </c>
      <c r="Z168" s="240" t="e">
        <f t="shared" si="331"/>
        <v>#REF!</v>
      </c>
      <c r="AA168" s="240"/>
      <c r="AB168" s="240"/>
      <c r="AC168" s="240"/>
      <c r="AF168" s="242"/>
      <c r="AG168" s="399" t="e">
        <f t="shared" si="272"/>
        <v>#REF!</v>
      </c>
    </row>
    <row r="169" spans="1:33" s="241" customFormat="1" ht="21" customHeight="1" thickBot="1" x14ac:dyDescent="0.3">
      <c r="A169" s="234"/>
      <c r="B169" s="365" t="s">
        <v>47</v>
      </c>
      <c r="C169" s="306" t="s">
        <v>116</v>
      </c>
      <c r="D169" s="236">
        <v>0.5</v>
      </c>
      <c r="E169" s="237" t="e">
        <f>штатное!#REF!</f>
        <v>#REF!</v>
      </c>
      <c r="F169" s="237" t="e">
        <f t="shared" si="332"/>
        <v>#REF!</v>
      </c>
      <c r="G169" s="237"/>
      <c r="H169" s="238" t="e">
        <f t="shared" si="333"/>
        <v>#REF!</v>
      </c>
      <c r="I169" s="238"/>
      <c r="J169" s="238" t="e">
        <f t="shared" si="334"/>
        <v>#REF!</v>
      </c>
      <c r="K169" s="238"/>
      <c r="L169" s="238" t="e">
        <f t="shared" si="335"/>
        <v>#REF!</v>
      </c>
      <c r="M169" s="238"/>
      <c r="N169" s="238" t="e">
        <f t="shared" si="336"/>
        <v>#REF!</v>
      </c>
      <c r="O169" s="238">
        <v>12</v>
      </c>
      <c r="P169" s="238" t="e">
        <f t="shared" si="337"/>
        <v>#REF!</v>
      </c>
      <c r="Q169" s="238"/>
      <c r="R169" s="238"/>
      <c r="S169" s="238"/>
      <c r="T169" s="238"/>
      <c r="U169" s="237" t="e">
        <f t="shared" si="338"/>
        <v>#REF!</v>
      </c>
      <c r="V169" s="240"/>
      <c r="W169" s="240">
        <f t="shared" si="328"/>
        <v>12</v>
      </c>
      <c r="X169" s="240">
        <f t="shared" si="329"/>
        <v>0</v>
      </c>
      <c r="Y169" s="240">
        <f t="shared" si="330"/>
        <v>12</v>
      </c>
      <c r="Z169" s="240" t="e">
        <f t="shared" si="331"/>
        <v>#REF!</v>
      </c>
      <c r="AA169" s="240"/>
      <c r="AB169" s="240"/>
      <c r="AC169" s="240"/>
      <c r="AF169" s="242"/>
      <c r="AG169" s="399" t="e">
        <f t="shared" si="272"/>
        <v>#REF!</v>
      </c>
    </row>
    <row r="170" spans="1:33" s="142" customFormat="1" ht="15.75" thickBot="1" x14ac:dyDescent="0.3">
      <c r="A170" s="143"/>
      <c r="B170" s="368" t="s">
        <v>18</v>
      </c>
      <c r="C170" s="148"/>
      <c r="D170" s="149">
        <f>SUM(D160:D169)</f>
        <v>7</v>
      </c>
      <c r="E170" s="150" t="e">
        <f>SUM(E160:E169)</f>
        <v>#REF!</v>
      </c>
      <c r="F170" s="150" t="e">
        <f>SUM(F160:F169)</f>
        <v>#REF!</v>
      </c>
      <c r="G170" s="150"/>
      <c r="H170" s="150" t="e">
        <f>SUM(H160:H169)</f>
        <v>#REF!</v>
      </c>
      <c r="I170" s="150"/>
      <c r="J170" s="150" t="e">
        <f>SUM(J160:J169)</f>
        <v>#REF!</v>
      </c>
      <c r="K170" s="150"/>
      <c r="L170" s="150" t="e">
        <f>SUM(L160:L169)</f>
        <v>#REF!</v>
      </c>
      <c r="M170" s="150"/>
      <c r="N170" s="150" t="e">
        <f>SUM(N160:N169)</f>
        <v>#REF!</v>
      </c>
      <c r="O170" s="150"/>
      <c r="P170" s="150" t="e">
        <f>SUM(P160:P169)</f>
        <v>#REF!</v>
      </c>
      <c r="Q170" s="150"/>
      <c r="R170" s="150" t="e">
        <f>SUM(R160:R169)</f>
        <v>#REF!</v>
      </c>
      <c r="S170" s="150"/>
      <c r="T170" s="150" t="e">
        <f>SUM(T160:T169)</f>
        <v>#REF!</v>
      </c>
      <c r="U170" s="150" t="e">
        <f>SUM(U160:U169)</f>
        <v>#REF!</v>
      </c>
      <c r="V170" s="151" t="e">
        <f>ROUND(U170/12,2)</f>
        <v>#REF!</v>
      </c>
      <c r="W170" s="151">
        <f t="shared" si="328"/>
        <v>0</v>
      </c>
      <c r="X170" s="151">
        <f t="shared" si="329"/>
        <v>12</v>
      </c>
      <c r="Y170" s="151">
        <f t="shared" si="330"/>
        <v>0</v>
      </c>
      <c r="Z170" s="151" t="e">
        <f t="shared" si="331"/>
        <v>#REF!</v>
      </c>
      <c r="AA170" s="151"/>
      <c r="AB170" s="151"/>
      <c r="AC170" s="151"/>
      <c r="AE170" s="152">
        <v>155260</v>
      </c>
      <c r="AF170" s="152" t="e">
        <f>E170-AE170</f>
        <v>#REF!</v>
      </c>
      <c r="AG170" s="401" t="e">
        <f t="shared" si="272"/>
        <v>#REF!</v>
      </c>
    </row>
    <row r="171" spans="1:33" s="142" customFormat="1" ht="58.5" customHeight="1" x14ac:dyDescent="0.25">
      <c r="A171" s="136"/>
      <c r="B171" s="404" t="s">
        <v>349</v>
      </c>
      <c r="C171" s="137"/>
      <c r="D171" s="138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153"/>
      <c r="V171" s="7"/>
      <c r="W171" s="141">
        <f>G171+I171+K171+M171+O171+Q171+S171</f>
        <v>0</v>
      </c>
      <c r="X171" s="141">
        <f t="shared" si="329"/>
        <v>12</v>
      </c>
      <c r="Y171" s="141">
        <f>W171-G171</f>
        <v>0</v>
      </c>
      <c r="Z171" s="7">
        <f>U171/12</f>
        <v>0</v>
      </c>
      <c r="AA171" s="141"/>
      <c r="AB171" s="141"/>
      <c r="AC171" s="141"/>
      <c r="AF171" s="152">
        <f>E171-AE171</f>
        <v>0</v>
      </c>
      <c r="AG171" s="399">
        <f t="shared" si="272"/>
        <v>0</v>
      </c>
    </row>
    <row r="172" spans="1:33" s="241" customFormat="1" ht="24" customHeight="1" x14ac:dyDescent="0.25">
      <c r="A172" s="245"/>
      <c r="B172" s="365" t="s">
        <v>21</v>
      </c>
      <c r="C172" s="306" t="s">
        <v>246</v>
      </c>
      <c r="D172" s="236">
        <v>1</v>
      </c>
      <c r="E172" s="237" t="e">
        <f>штатное!#REF!</f>
        <v>#REF!</v>
      </c>
      <c r="F172" s="237" t="e">
        <f t="shared" ref="F172:F182" si="349">D172*E172</f>
        <v>#REF!</v>
      </c>
      <c r="G172" s="237"/>
      <c r="H172" s="238" t="e">
        <f t="shared" ref="H172:H182" si="350">$F172*G172*H$2</f>
        <v>#REF!</v>
      </c>
      <c r="I172" s="238">
        <v>7</v>
      </c>
      <c r="J172" s="238" t="e">
        <f t="shared" ref="J172:J182" si="351">$F172*I172*J$2</f>
        <v>#REF!</v>
      </c>
      <c r="K172" s="238">
        <v>5</v>
      </c>
      <c r="L172" s="238" t="e">
        <f t="shared" ref="L172:L182" si="352">$F172*K172*L$2</f>
        <v>#REF!</v>
      </c>
      <c r="M172" s="238"/>
      <c r="N172" s="238" t="e">
        <f t="shared" ref="N172:N182" si="353">$F172*M172*N$2</f>
        <v>#REF!</v>
      </c>
      <c r="O172" s="238"/>
      <c r="P172" s="238" t="e">
        <f t="shared" ref="P172:P182" si="354">$F172*O172*P$2</f>
        <v>#REF!</v>
      </c>
      <c r="Q172" s="238"/>
      <c r="R172" s="238"/>
      <c r="S172" s="238"/>
      <c r="T172" s="238"/>
      <c r="U172" s="237" t="e">
        <f t="shared" ref="U172:U182" si="355">H172+J172+L172+N172+P172+R172+T172</f>
        <v>#REF!</v>
      </c>
      <c r="V172" s="240"/>
      <c r="W172" s="240">
        <f>G172+I172+K172+M172+O172+Q172+S172</f>
        <v>12</v>
      </c>
      <c r="X172" s="240">
        <f t="shared" si="329"/>
        <v>0</v>
      </c>
      <c r="Y172" s="240">
        <f>W172-G172</f>
        <v>12</v>
      </c>
      <c r="Z172" s="240" t="e">
        <f>U172/12</f>
        <v>#REF!</v>
      </c>
      <c r="AA172" s="240"/>
      <c r="AB172" s="240"/>
      <c r="AC172" s="240"/>
      <c r="AF172" s="242"/>
      <c r="AG172" s="399" t="e">
        <f t="shared" si="272"/>
        <v>#REF!</v>
      </c>
    </row>
    <row r="173" spans="1:33" s="241" customFormat="1" ht="25.5" customHeight="1" x14ac:dyDescent="0.25">
      <c r="A173" s="245"/>
      <c r="B173" s="365" t="s">
        <v>46</v>
      </c>
      <c r="C173" s="306" t="s">
        <v>247</v>
      </c>
      <c r="D173" s="236">
        <v>1</v>
      </c>
      <c r="E173" s="237" t="e">
        <f>штатное!#REF!</f>
        <v>#REF!</v>
      </c>
      <c r="F173" s="237" t="e">
        <f>D173*E173</f>
        <v>#REF!</v>
      </c>
      <c r="G173" s="237"/>
      <c r="H173" s="238" t="e">
        <f>$F173*G173*H$2</f>
        <v>#REF!</v>
      </c>
      <c r="I173" s="238"/>
      <c r="J173" s="238" t="e">
        <f>$F173*I173*J$2</f>
        <v>#REF!</v>
      </c>
      <c r="K173" s="238">
        <v>12</v>
      </c>
      <c r="L173" s="238" t="e">
        <f>$F173*K173*L$2</f>
        <v>#REF!</v>
      </c>
      <c r="M173" s="238"/>
      <c r="N173" s="238" t="e">
        <f>$F173*M173*N$2</f>
        <v>#REF!</v>
      </c>
      <c r="O173" s="238"/>
      <c r="P173" s="238" t="e">
        <f>$F173*O173*P$2</f>
        <v>#REF!</v>
      </c>
      <c r="Q173" s="238"/>
      <c r="R173" s="238"/>
      <c r="S173" s="238"/>
      <c r="T173" s="238"/>
      <c r="U173" s="237" t="e">
        <f>H173+J173+L173+N173+P173+R173+T173</f>
        <v>#REF!</v>
      </c>
      <c r="V173" s="240"/>
      <c r="W173" s="240">
        <f t="shared" ref="W173:W182" si="356">G173+I173+K173+M173+O173+Q173+S173</f>
        <v>12</v>
      </c>
      <c r="X173" s="240">
        <f t="shared" si="329"/>
        <v>0</v>
      </c>
      <c r="Y173" s="240">
        <f t="shared" ref="Y173:Y182" si="357">W173-G173</f>
        <v>12</v>
      </c>
      <c r="Z173" s="240" t="e">
        <f t="shared" ref="Z173:Z182" si="358">U173/12</f>
        <v>#REF!</v>
      </c>
      <c r="AA173" s="240"/>
      <c r="AB173" s="240"/>
      <c r="AC173" s="240"/>
      <c r="AF173" s="242"/>
      <c r="AG173" s="399" t="e">
        <f t="shared" si="272"/>
        <v>#REF!</v>
      </c>
    </row>
    <row r="174" spans="1:33" s="241" customFormat="1" ht="23.25" customHeight="1" x14ac:dyDescent="0.25">
      <c r="A174" s="245"/>
      <c r="B174" s="365" t="s">
        <v>72</v>
      </c>
      <c r="C174" s="306" t="s">
        <v>249</v>
      </c>
      <c r="D174" s="236">
        <v>1</v>
      </c>
      <c r="E174" s="237" t="e">
        <f>штатное!#REF!</f>
        <v>#REF!</v>
      </c>
      <c r="F174" s="237" t="e">
        <f t="shared" si="349"/>
        <v>#REF!</v>
      </c>
      <c r="G174" s="237"/>
      <c r="H174" s="238" t="e">
        <f t="shared" si="350"/>
        <v>#REF!</v>
      </c>
      <c r="I174" s="238"/>
      <c r="J174" s="238" t="e">
        <f t="shared" si="351"/>
        <v>#REF!</v>
      </c>
      <c r="K174" s="238">
        <v>12</v>
      </c>
      <c r="L174" s="238" t="e">
        <f t="shared" si="352"/>
        <v>#REF!</v>
      </c>
      <c r="M174" s="238"/>
      <c r="N174" s="238" t="e">
        <f t="shared" si="353"/>
        <v>#REF!</v>
      </c>
      <c r="O174" s="238"/>
      <c r="P174" s="238" t="e">
        <f t="shared" si="354"/>
        <v>#REF!</v>
      </c>
      <c r="Q174" s="238"/>
      <c r="R174" s="238"/>
      <c r="S174" s="238"/>
      <c r="T174" s="238"/>
      <c r="U174" s="237" t="e">
        <f t="shared" si="355"/>
        <v>#REF!</v>
      </c>
      <c r="V174" s="240"/>
      <c r="W174" s="240">
        <f t="shared" si="356"/>
        <v>12</v>
      </c>
      <c r="X174" s="240">
        <f t="shared" si="329"/>
        <v>0</v>
      </c>
      <c r="Y174" s="240">
        <f t="shared" si="357"/>
        <v>12</v>
      </c>
      <c r="Z174" s="240" t="e">
        <f t="shared" si="358"/>
        <v>#REF!</v>
      </c>
      <c r="AA174" s="240"/>
      <c r="AB174" s="240"/>
      <c r="AC174" s="240"/>
      <c r="AF174" s="242"/>
      <c r="AG174" s="399" t="e">
        <f t="shared" si="272"/>
        <v>#REF!</v>
      </c>
    </row>
    <row r="175" spans="1:33" s="241" customFormat="1" ht="29.25" customHeight="1" x14ac:dyDescent="0.25">
      <c r="A175" s="245"/>
      <c r="B175" s="365" t="s">
        <v>51</v>
      </c>
      <c r="C175" s="306" t="s">
        <v>248</v>
      </c>
      <c r="D175" s="236">
        <v>0.5</v>
      </c>
      <c r="E175" s="237" t="e">
        <f>штатное!#REF!</f>
        <v>#REF!</v>
      </c>
      <c r="F175" s="237" t="e">
        <f>E175</f>
        <v>#REF!</v>
      </c>
      <c r="G175" s="237">
        <v>9</v>
      </c>
      <c r="H175" s="238" t="e">
        <f t="shared" si="350"/>
        <v>#REF!</v>
      </c>
      <c r="I175" s="238">
        <v>3</v>
      </c>
      <c r="J175" s="238" t="e">
        <f t="shared" si="351"/>
        <v>#REF!</v>
      </c>
      <c r="K175" s="238"/>
      <c r="L175" s="238" t="e">
        <f t="shared" si="352"/>
        <v>#REF!</v>
      </c>
      <c r="M175" s="238"/>
      <c r="N175" s="238" t="e">
        <f t="shared" si="353"/>
        <v>#REF!</v>
      </c>
      <c r="O175" s="238"/>
      <c r="P175" s="238" t="e">
        <f t="shared" si="354"/>
        <v>#REF!</v>
      </c>
      <c r="Q175" s="238"/>
      <c r="R175" s="238"/>
      <c r="S175" s="238"/>
      <c r="T175" s="238"/>
      <c r="U175" s="237" t="e">
        <f t="shared" si="355"/>
        <v>#REF!</v>
      </c>
      <c r="V175" s="240"/>
      <c r="W175" s="240">
        <f t="shared" si="356"/>
        <v>12</v>
      </c>
      <c r="X175" s="240">
        <f t="shared" si="329"/>
        <v>0</v>
      </c>
      <c r="Y175" s="240">
        <f t="shared" si="357"/>
        <v>3</v>
      </c>
      <c r="Z175" s="240" t="e">
        <f t="shared" si="358"/>
        <v>#REF!</v>
      </c>
      <c r="AA175" s="240"/>
      <c r="AB175" s="240"/>
      <c r="AC175" s="240"/>
      <c r="AF175" s="242"/>
      <c r="AG175" s="399" t="e">
        <f t="shared" si="272"/>
        <v>#REF!</v>
      </c>
    </row>
    <row r="176" spans="1:33" s="241" customFormat="1" ht="29.25" customHeight="1" x14ac:dyDescent="0.25">
      <c r="A176" s="245"/>
      <c r="B176" s="365" t="s">
        <v>33</v>
      </c>
      <c r="C176" s="235" t="s">
        <v>124</v>
      </c>
      <c r="D176" s="236">
        <v>0.5</v>
      </c>
      <c r="E176" s="237" t="e">
        <f>штатное!#REF!</f>
        <v>#REF!</v>
      </c>
      <c r="F176" s="237" t="e">
        <f>E176</f>
        <v>#REF!</v>
      </c>
      <c r="G176" s="237"/>
      <c r="H176" s="238" t="e">
        <f t="shared" ref="H176:H177" si="359">$F176*G176*H$2</f>
        <v>#REF!</v>
      </c>
      <c r="I176" s="238"/>
      <c r="J176" s="238" t="e">
        <f t="shared" ref="J176:J177" si="360">$F176*I176*J$2</f>
        <v>#REF!</v>
      </c>
      <c r="K176" s="238"/>
      <c r="L176" s="238" t="e">
        <f t="shared" ref="L176:L177" si="361">$F176*K176*L$2</f>
        <v>#REF!</v>
      </c>
      <c r="M176" s="238"/>
      <c r="N176" s="238" t="e">
        <f t="shared" ref="N176:N177" si="362">$F176*M176*N$2</f>
        <v>#REF!</v>
      </c>
      <c r="O176" s="238"/>
      <c r="P176" s="238" t="e">
        <f t="shared" ref="P176:P177" si="363">$F176*O176*P$2</f>
        <v>#REF!</v>
      </c>
      <c r="Q176" s="238"/>
      <c r="R176" s="238"/>
      <c r="S176" s="238"/>
      <c r="T176" s="238"/>
      <c r="U176" s="237" t="e">
        <f t="shared" ref="U176:U177" si="364">H176+J176+L176+N176+P176+R176+T176</f>
        <v>#REF!</v>
      </c>
      <c r="V176" s="238"/>
      <c r="W176" s="238">
        <f t="shared" si="356"/>
        <v>0</v>
      </c>
      <c r="X176" s="238">
        <f t="shared" si="329"/>
        <v>12</v>
      </c>
      <c r="Y176" s="237" t="e">
        <f t="shared" ref="Y176" si="365">L176+N176+P176+R176+T176+V176+X176</f>
        <v>#REF!</v>
      </c>
      <c r="Z176" s="240"/>
      <c r="AA176" s="240"/>
      <c r="AB176" s="240"/>
      <c r="AC176" s="240"/>
      <c r="AF176" s="242"/>
      <c r="AG176" s="399" t="e">
        <f t="shared" si="272"/>
        <v>#REF!</v>
      </c>
    </row>
    <row r="177" spans="1:33" s="142" customFormat="1" ht="24" customHeight="1" x14ac:dyDescent="0.25">
      <c r="A177" s="154"/>
      <c r="B177" s="366" t="s">
        <v>33</v>
      </c>
      <c r="C177" s="144" t="s">
        <v>124</v>
      </c>
      <c r="D177" s="9">
        <v>1</v>
      </c>
      <c r="E177" s="17" t="e">
        <f>штатное!#REF!</f>
        <v>#REF!</v>
      </c>
      <c r="F177" s="17" t="e">
        <f t="shared" ref="F177" si="366">D177*E177</f>
        <v>#REF!</v>
      </c>
      <c r="G177" s="17"/>
      <c r="H177" s="17" t="e">
        <f t="shared" si="359"/>
        <v>#REF!</v>
      </c>
      <c r="I177" s="145"/>
      <c r="J177" s="145" t="e">
        <f t="shared" si="360"/>
        <v>#REF!</v>
      </c>
      <c r="K177" s="145"/>
      <c r="L177" s="145" t="e">
        <f t="shared" si="361"/>
        <v>#REF!</v>
      </c>
      <c r="M177" s="145"/>
      <c r="N177" s="145" t="e">
        <f t="shared" si="362"/>
        <v>#REF!</v>
      </c>
      <c r="O177" s="145"/>
      <c r="P177" s="145" t="e">
        <f t="shared" si="363"/>
        <v>#REF!</v>
      </c>
      <c r="Q177" s="145"/>
      <c r="R177" s="145"/>
      <c r="S177" s="145"/>
      <c r="T177" s="145"/>
      <c r="U177" s="17" t="e">
        <f t="shared" si="364"/>
        <v>#REF!</v>
      </c>
      <c r="V177" s="7"/>
      <c r="W177" s="7">
        <f t="shared" si="356"/>
        <v>0</v>
      </c>
      <c r="X177" s="7">
        <f t="shared" si="329"/>
        <v>12</v>
      </c>
      <c r="Y177" s="7">
        <f t="shared" si="357"/>
        <v>0</v>
      </c>
      <c r="Z177" s="7" t="e">
        <f t="shared" si="358"/>
        <v>#REF!</v>
      </c>
      <c r="AA177" s="7"/>
      <c r="AB177" s="7"/>
      <c r="AC177" s="7"/>
      <c r="AF177" s="152"/>
      <c r="AG177" s="399" t="e">
        <f t="shared" si="272"/>
        <v>#REF!</v>
      </c>
    </row>
    <row r="178" spans="1:33" s="142" customFormat="1" ht="28.5" x14ac:dyDescent="0.25">
      <c r="A178" s="154"/>
      <c r="B178" s="388" t="s">
        <v>79</v>
      </c>
      <c r="C178" s="144" t="s">
        <v>124</v>
      </c>
      <c r="D178" s="9">
        <v>1</v>
      </c>
      <c r="E178" s="17" t="e">
        <f>штатное!#REF!</f>
        <v>#REF!</v>
      </c>
      <c r="F178" s="17" t="e">
        <f t="shared" ref="F178" si="367">D178*E178</f>
        <v>#REF!</v>
      </c>
      <c r="G178" s="17"/>
      <c r="H178" s="145" t="e">
        <f t="shared" ref="H178" si="368">$F178*G178*H$2</f>
        <v>#REF!</v>
      </c>
      <c r="I178" s="145"/>
      <c r="J178" s="145" t="e">
        <f t="shared" ref="J178" si="369">$F178*I178*J$2</f>
        <v>#REF!</v>
      </c>
      <c r="K178" s="145"/>
      <c r="L178" s="145" t="e">
        <f t="shared" ref="L178" si="370">$F178*K178*L$2</f>
        <v>#REF!</v>
      </c>
      <c r="M178" s="145"/>
      <c r="N178" s="145" t="e">
        <f t="shared" ref="N178" si="371">$F178*M178*N$2</f>
        <v>#REF!</v>
      </c>
      <c r="O178" s="145"/>
      <c r="P178" s="145" t="e">
        <f t="shared" ref="P178" si="372">$F178*O178*P$2</f>
        <v>#REF!</v>
      </c>
      <c r="Q178" s="145"/>
      <c r="R178" s="145"/>
      <c r="S178" s="145"/>
      <c r="T178" s="145"/>
      <c r="U178" s="17" t="e">
        <f t="shared" ref="U178" si="373">H178+J178+L178+N178+P178+R178+T178</f>
        <v>#REF!</v>
      </c>
      <c r="V178" s="7"/>
      <c r="W178" s="7">
        <f t="shared" ref="W178" si="374">G178+I178+K178+M178+O178+Q178+S178</f>
        <v>0</v>
      </c>
      <c r="X178" s="7">
        <f t="shared" ref="X178" si="375">12-W178</f>
        <v>12</v>
      </c>
      <c r="Y178" s="7">
        <f t="shared" ref="Y178" si="376">W178-G178</f>
        <v>0</v>
      </c>
      <c r="Z178" s="7" t="e">
        <f t="shared" ref="Z178" si="377">U178/12</f>
        <v>#REF!</v>
      </c>
      <c r="AA178" s="7"/>
      <c r="AB178" s="7"/>
      <c r="AC178" s="7"/>
      <c r="AF178" s="152"/>
      <c r="AG178" s="399" t="e">
        <f t="shared" si="272"/>
        <v>#REF!</v>
      </c>
    </row>
    <row r="179" spans="1:33" s="241" customFormat="1" ht="28.5" x14ac:dyDescent="0.25">
      <c r="A179" s="245"/>
      <c r="B179" s="367" t="s">
        <v>107</v>
      </c>
      <c r="C179" s="306" t="s">
        <v>250</v>
      </c>
      <c r="D179" s="236">
        <v>1</v>
      </c>
      <c r="E179" s="237" t="e">
        <f>штатное!#REF!</f>
        <v>#REF!</v>
      </c>
      <c r="F179" s="237" t="e">
        <f t="shared" si="349"/>
        <v>#REF!</v>
      </c>
      <c r="G179" s="237"/>
      <c r="H179" s="238" t="e">
        <f t="shared" si="350"/>
        <v>#REF!</v>
      </c>
      <c r="I179" s="238"/>
      <c r="J179" s="238" t="e">
        <f t="shared" si="351"/>
        <v>#REF!</v>
      </c>
      <c r="K179" s="238"/>
      <c r="L179" s="238" t="e">
        <f t="shared" si="352"/>
        <v>#REF!</v>
      </c>
      <c r="M179" s="238"/>
      <c r="N179" s="238" t="e">
        <f t="shared" si="353"/>
        <v>#REF!</v>
      </c>
      <c r="O179" s="238">
        <v>12</v>
      </c>
      <c r="P179" s="238" t="e">
        <f t="shared" si="354"/>
        <v>#REF!</v>
      </c>
      <c r="Q179" s="238"/>
      <c r="R179" s="238"/>
      <c r="S179" s="238"/>
      <c r="T179" s="238"/>
      <c r="U179" s="237" t="e">
        <f t="shared" si="355"/>
        <v>#REF!</v>
      </c>
      <c r="V179" s="240"/>
      <c r="W179" s="240">
        <f t="shared" si="356"/>
        <v>12</v>
      </c>
      <c r="X179" s="240">
        <f t="shared" si="329"/>
        <v>0</v>
      </c>
      <c r="Y179" s="240">
        <f t="shared" si="357"/>
        <v>12</v>
      </c>
      <c r="Z179" s="240" t="e">
        <f t="shared" si="358"/>
        <v>#REF!</v>
      </c>
      <c r="AA179" s="240"/>
      <c r="AB179" s="240"/>
      <c r="AC179" s="240"/>
      <c r="AF179" s="242"/>
      <c r="AG179" s="399" t="e">
        <f t="shared" si="272"/>
        <v>#REF!</v>
      </c>
    </row>
    <row r="180" spans="1:33" s="241" customFormat="1" ht="22.5" customHeight="1" x14ac:dyDescent="0.25">
      <c r="A180" s="251"/>
      <c r="B180" s="369" t="s">
        <v>82</v>
      </c>
      <c r="C180" s="307" t="s">
        <v>251</v>
      </c>
      <c r="D180" s="244">
        <v>1</v>
      </c>
      <c r="E180" s="237" t="e">
        <f>штатное!#REF!</f>
        <v>#REF!</v>
      </c>
      <c r="F180" s="252" t="e">
        <f t="shared" si="349"/>
        <v>#REF!</v>
      </c>
      <c r="G180" s="252"/>
      <c r="H180" s="238" t="e">
        <f t="shared" si="350"/>
        <v>#REF!</v>
      </c>
      <c r="I180" s="238"/>
      <c r="J180" s="238" t="e">
        <f t="shared" si="351"/>
        <v>#REF!</v>
      </c>
      <c r="K180" s="238"/>
      <c r="L180" s="238" t="e">
        <f t="shared" si="352"/>
        <v>#REF!</v>
      </c>
      <c r="M180" s="238">
        <v>12</v>
      </c>
      <c r="N180" s="238" t="e">
        <f t="shared" si="353"/>
        <v>#REF!</v>
      </c>
      <c r="O180" s="238"/>
      <c r="P180" s="238" t="e">
        <f t="shared" si="354"/>
        <v>#REF!</v>
      </c>
      <c r="Q180" s="238"/>
      <c r="R180" s="238"/>
      <c r="S180" s="238"/>
      <c r="T180" s="238"/>
      <c r="U180" s="237" t="e">
        <f t="shared" si="355"/>
        <v>#REF!</v>
      </c>
      <c r="V180" s="240"/>
      <c r="W180" s="240">
        <f t="shared" si="356"/>
        <v>12</v>
      </c>
      <c r="X180" s="240">
        <f t="shared" si="329"/>
        <v>0</v>
      </c>
      <c r="Y180" s="240">
        <f t="shared" si="357"/>
        <v>12</v>
      </c>
      <c r="Z180" s="240" t="e">
        <f t="shared" si="358"/>
        <v>#REF!</v>
      </c>
      <c r="AA180" s="240"/>
      <c r="AB180" s="240"/>
      <c r="AC180" s="240"/>
      <c r="AF180" s="242"/>
      <c r="AG180" s="399" t="e">
        <f t="shared" si="272"/>
        <v>#REF!</v>
      </c>
    </row>
    <row r="181" spans="1:33" s="241" customFormat="1" ht="21" customHeight="1" x14ac:dyDescent="0.25">
      <c r="A181" s="251"/>
      <c r="B181" s="369" t="s">
        <v>82</v>
      </c>
      <c r="C181" s="307" t="s">
        <v>252</v>
      </c>
      <c r="D181" s="244">
        <v>1</v>
      </c>
      <c r="E181" s="237" t="e">
        <f>штатное!#REF!</f>
        <v>#REF!</v>
      </c>
      <c r="F181" s="252" t="e">
        <f t="shared" si="349"/>
        <v>#REF!</v>
      </c>
      <c r="G181" s="252">
        <v>2</v>
      </c>
      <c r="H181" s="238" t="e">
        <f t="shared" si="350"/>
        <v>#REF!</v>
      </c>
      <c r="I181" s="238">
        <v>10</v>
      </c>
      <c r="J181" s="238" t="e">
        <f t="shared" si="351"/>
        <v>#REF!</v>
      </c>
      <c r="K181" s="238"/>
      <c r="L181" s="238" t="e">
        <f t="shared" si="352"/>
        <v>#REF!</v>
      </c>
      <c r="M181" s="238"/>
      <c r="N181" s="238" t="e">
        <f t="shared" si="353"/>
        <v>#REF!</v>
      </c>
      <c r="O181" s="238"/>
      <c r="P181" s="238" t="e">
        <f t="shared" si="354"/>
        <v>#REF!</v>
      </c>
      <c r="Q181" s="238"/>
      <c r="R181" s="238"/>
      <c r="S181" s="238"/>
      <c r="T181" s="238"/>
      <c r="U181" s="237" t="e">
        <f t="shared" si="355"/>
        <v>#REF!</v>
      </c>
      <c r="V181" s="240"/>
      <c r="W181" s="240">
        <f t="shared" si="356"/>
        <v>12</v>
      </c>
      <c r="X181" s="240">
        <f t="shared" si="329"/>
        <v>0</v>
      </c>
      <c r="Y181" s="240">
        <f t="shared" si="357"/>
        <v>10</v>
      </c>
      <c r="Z181" s="240" t="e">
        <f t="shared" si="358"/>
        <v>#REF!</v>
      </c>
      <c r="AA181" s="240"/>
      <c r="AB181" s="240"/>
      <c r="AC181" s="240"/>
      <c r="AF181" s="242"/>
      <c r="AG181" s="399" t="e">
        <f t="shared" si="272"/>
        <v>#REF!</v>
      </c>
    </row>
    <row r="182" spans="1:33" s="241" customFormat="1" ht="26.25" customHeight="1" x14ac:dyDescent="0.25">
      <c r="A182" s="251"/>
      <c r="B182" s="367" t="s">
        <v>82</v>
      </c>
      <c r="C182" s="310" t="s">
        <v>253</v>
      </c>
      <c r="D182" s="236">
        <v>0.5</v>
      </c>
      <c r="E182" s="237" t="e">
        <f>штатное!#REF!</f>
        <v>#REF!</v>
      </c>
      <c r="F182" s="237" t="e">
        <f t="shared" si="349"/>
        <v>#REF!</v>
      </c>
      <c r="G182" s="237"/>
      <c r="H182" s="237" t="e">
        <f t="shared" si="350"/>
        <v>#REF!</v>
      </c>
      <c r="I182" s="237"/>
      <c r="J182" s="237" t="e">
        <f t="shared" si="351"/>
        <v>#REF!</v>
      </c>
      <c r="K182" s="237">
        <v>11</v>
      </c>
      <c r="L182" s="237" t="e">
        <f t="shared" si="352"/>
        <v>#REF!</v>
      </c>
      <c r="M182" s="237">
        <v>1</v>
      </c>
      <c r="N182" s="237" t="e">
        <f t="shared" si="353"/>
        <v>#REF!</v>
      </c>
      <c r="O182" s="237"/>
      <c r="P182" s="237" t="e">
        <f t="shared" si="354"/>
        <v>#REF!</v>
      </c>
      <c r="Q182" s="237"/>
      <c r="R182" s="237"/>
      <c r="S182" s="237"/>
      <c r="T182" s="237"/>
      <c r="U182" s="237" t="e">
        <f t="shared" si="355"/>
        <v>#REF!</v>
      </c>
      <c r="V182" s="240"/>
      <c r="W182" s="240">
        <f t="shared" si="356"/>
        <v>12</v>
      </c>
      <c r="X182" s="240">
        <f t="shared" si="329"/>
        <v>0</v>
      </c>
      <c r="Y182" s="240">
        <f t="shared" si="357"/>
        <v>12</v>
      </c>
      <c r="Z182" s="240" t="e">
        <f t="shared" si="358"/>
        <v>#REF!</v>
      </c>
      <c r="AA182" s="240"/>
      <c r="AB182" s="240"/>
      <c r="AC182" s="240"/>
      <c r="AF182" s="242"/>
      <c r="AG182" s="399" t="e">
        <f t="shared" si="272"/>
        <v>#REF!</v>
      </c>
    </row>
    <row r="183" spans="1:33" s="142" customFormat="1" ht="22.5" customHeight="1" x14ac:dyDescent="0.25">
      <c r="A183" s="157"/>
      <c r="B183" s="370" t="s">
        <v>82</v>
      </c>
      <c r="C183" s="16" t="s">
        <v>124</v>
      </c>
      <c r="D183" s="9">
        <v>0.5</v>
      </c>
      <c r="E183" s="17" t="e">
        <f>штатное!#REF!</f>
        <v>#REF!</v>
      </c>
      <c r="F183" s="17" t="e">
        <f t="shared" ref="F183" si="378">D183*E183</f>
        <v>#REF!</v>
      </c>
      <c r="G183" s="17"/>
      <c r="H183" s="17" t="e">
        <f t="shared" ref="H183" si="379">$F183*G183*H$2</f>
        <v>#REF!</v>
      </c>
      <c r="I183" s="17"/>
      <c r="J183" s="17" t="e">
        <f t="shared" ref="J183" si="380">$F183*I183*J$2</f>
        <v>#REF!</v>
      </c>
      <c r="K183" s="17"/>
      <c r="L183" s="17" t="e">
        <f t="shared" ref="L183" si="381">$F183*K183*L$2</f>
        <v>#REF!</v>
      </c>
      <c r="M183" s="17"/>
      <c r="N183" s="17" t="e">
        <f t="shared" ref="N183" si="382">$F183*M183*N$2</f>
        <v>#REF!</v>
      </c>
      <c r="O183" s="17"/>
      <c r="P183" s="17" t="e">
        <f t="shared" ref="P183" si="383">$F183*O183*P$2</f>
        <v>#REF!</v>
      </c>
      <c r="Q183" s="17"/>
      <c r="R183" s="17"/>
      <c r="S183" s="17"/>
      <c r="T183" s="17"/>
      <c r="U183" s="17" t="e">
        <f t="shared" ref="U183" si="384">H183+J183+L183+N183+P183+R183+T183</f>
        <v>#REF!</v>
      </c>
      <c r="V183" s="7"/>
      <c r="W183" s="7">
        <f t="shared" ref="W183" si="385">G183+I183+K183+M183+O183+Q183+S183</f>
        <v>0</v>
      </c>
      <c r="X183" s="7">
        <f t="shared" ref="X183" si="386">12-W183</f>
        <v>12</v>
      </c>
      <c r="Y183" s="7">
        <f t="shared" ref="Y183" si="387">W183-G183</f>
        <v>0</v>
      </c>
      <c r="Z183" s="7" t="e">
        <f t="shared" ref="Z183" si="388">U183/12</f>
        <v>#REF!</v>
      </c>
      <c r="AA183" s="7"/>
      <c r="AB183" s="7"/>
      <c r="AC183" s="7"/>
      <c r="AF183" s="152"/>
      <c r="AG183" s="399" t="e">
        <f t="shared" si="272"/>
        <v>#REF!</v>
      </c>
    </row>
    <row r="184" spans="1:33" s="142" customFormat="1" ht="15.75" thickBot="1" x14ac:dyDescent="0.3">
      <c r="A184" s="143"/>
      <c r="B184" s="375" t="s">
        <v>18</v>
      </c>
      <c r="C184" s="159"/>
      <c r="D184" s="160">
        <f>SUM(D172:D183)</f>
        <v>10</v>
      </c>
      <c r="E184" s="161" t="e">
        <f>SUM(E172:E182)</f>
        <v>#REF!</v>
      </c>
      <c r="F184" s="161" t="e">
        <f>SUM(F172:F182)</f>
        <v>#REF!</v>
      </c>
      <c r="G184" s="161"/>
      <c r="H184" s="161" t="e">
        <f>SUM(H172:H182)</f>
        <v>#REF!</v>
      </c>
      <c r="I184" s="161"/>
      <c r="J184" s="161" t="e">
        <f>SUM(J172:J182)</f>
        <v>#REF!</v>
      </c>
      <c r="K184" s="161"/>
      <c r="L184" s="161" t="e">
        <f>SUM(L172:L182)</f>
        <v>#REF!</v>
      </c>
      <c r="M184" s="161"/>
      <c r="N184" s="161" t="e">
        <f>SUM(N172:N182)</f>
        <v>#REF!</v>
      </c>
      <c r="O184" s="161"/>
      <c r="P184" s="161" t="e">
        <f>SUM(P172:P182)</f>
        <v>#REF!</v>
      </c>
      <c r="Q184" s="161"/>
      <c r="R184" s="161">
        <f>SUM(R172:R182)</f>
        <v>0</v>
      </c>
      <c r="S184" s="161"/>
      <c r="T184" s="161">
        <f>SUM(T172:T182)</f>
        <v>0</v>
      </c>
      <c r="U184" s="274" t="e">
        <f>SUM(U172:U182)</f>
        <v>#REF!</v>
      </c>
      <c r="V184" s="151" t="e">
        <f>ROUND(U184/12,2)</f>
        <v>#REF!</v>
      </c>
      <c r="W184" s="170"/>
      <c r="X184" s="170"/>
      <c r="Y184" s="170"/>
      <c r="Z184" s="151" t="e">
        <f>U184/12</f>
        <v>#REF!</v>
      </c>
      <c r="AA184" s="170"/>
      <c r="AB184" s="170"/>
      <c r="AC184" s="170"/>
      <c r="AE184" s="152"/>
      <c r="AF184" s="152"/>
      <c r="AG184" s="401" t="e">
        <f t="shared" si="272"/>
        <v>#REF!</v>
      </c>
    </row>
    <row r="185" spans="1:33" s="142" customFormat="1" ht="51" customHeight="1" x14ac:dyDescent="0.25">
      <c r="A185" s="155"/>
      <c r="B185" s="405" t="e">
        <f>штатное!#REF!</f>
        <v>#REF!</v>
      </c>
      <c r="C185" s="346"/>
      <c r="D185" s="347"/>
      <c r="E185" s="348"/>
      <c r="F185" s="348"/>
      <c r="G185" s="348"/>
      <c r="H185" s="348"/>
      <c r="I185" s="348"/>
      <c r="J185" s="348"/>
      <c r="K185" s="348"/>
      <c r="L185" s="348"/>
      <c r="M185" s="348"/>
      <c r="N185" s="348"/>
      <c r="O185" s="348"/>
      <c r="P185" s="348"/>
      <c r="Q185" s="348"/>
      <c r="R185" s="348"/>
      <c r="S185" s="348"/>
      <c r="T185" s="348"/>
      <c r="U185" s="349"/>
      <c r="V185" s="151"/>
      <c r="W185" s="170">
        <f>G185+I185+K185+M185+O185+Q185+S185</f>
        <v>0</v>
      </c>
      <c r="X185" s="170">
        <f t="shared" ref="X185:X201" si="389">12-W185</f>
        <v>12</v>
      </c>
      <c r="Y185" s="170">
        <f>W185-G185</f>
        <v>0</v>
      </c>
      <c r="Z185" s="151">
        <f>U185/12</f>
        <v>0</v>
      </c>
      <c r="AA185" s="170"/>
      <c r="AB185" s="170"/>
      <c r="AC185" s="170"/>
      <c r="AE185" s="152"/>
      <c r="AF185" s="152">
        <f>E185-AE185</f>
        <v>0</v>
      </c>
      <c r="AG185" s="401">
        <f t="shared" ref="AG185:AG201" si="390">U185/12</f>
        <v>0</v>
      </c>
    </row>
    <row r="186" spans="1:33" s="142" customFormat="1" ht="15" x14ac:dyDescent="0.25">
      <c r="A186" s="155"/>
      <c r="B186" s="373" t="s">
        <v>21</v>
      </c>
      <c r="C186" s="324" t="s">
        <v>293</v>
      </c>
      <c r="D186" s="169">
        <v>1</v>
      </c>
      <c r="E186" s="194" t="e">
        <f>штатное!#REF!</f>
        <v>#REF!</v>
      </c>
      <c r="F186" s="194" t="e">
        <f t="shared" ref="F186" si="391">D186*E186</f>
        <v>#REF!</v>
      </c>
      <c r="G186" s="194">
        <v>1</v>
      </c>
      <c r="H186" s="194" t="e">
        <f t="shared" ref="H186" si="392">$F186*G186*H$2</f>
        <v>#REF!</v>
      </c>
      <c r="I186" s="194"/>
      <c r="J186" s="194" t="e">
        <f t="shared" ref="J186" si="393">$F186*I186*J$2</f>
        <v>#REF!</v>
      </c>
      <c r="K186" s="194"/>
      <c r="L186" s="194" t="e">
        <f t="shared" ref="L186" si="394">$F186*K186*L$2</f>
        <v>#REF!</v>
      </c>
      <c r="M186" s="194"/>
      <c r="N186" s="194" t="e">
        <f t="shared" ref="N186" si="395">$F186*M186*N$2</f>
        <v>#REF!</v>
      </c>
      <c r="O186" s="194"/>
      <c r="P186" s="194" t="e">
        <f t="shared" ref="P186" si="396">$F186*O186*P$2</f>
        <v>#REF!</v>
      </c>
      <c r="Q186" s="194"/>
      <c r="R186" s="194"/>
      <c r="S186" s="194"/>
      <c r="T186" s="194"/>
      <c r="U186" s="262" t="e">
        <f t="shared" ref="U186" si="397">H186+J186+L186+N186+P186+R186+T186</f>
        <v>#REF!</v>
      </c>
      <c r="V186" s="151"/>
      <c r="W186" s="170">
        <f>G186+I186+K186+M186+O186+Q186+S186</f>
        <v>1</v>
      </c>
      <c r="X186" s="170">
        <f t="shared" si="389"/>
        <v>11</v>
      </c>
      <c r="Y186" s="170">
        <f>W186-G186</f>
        <v>0</v>
      </c>
      <c r="Z186" s="151" t="e">
        <f>U186/12</f>
        <v>#REF!</v>
      </c>
      <c r="AA186" s="170"/>
      <c r="AB186" s="170"/>
      <c r="AC186" s="170"/>
      <c r="AE186" s="152"/>
      <c r="AF186" s="152"/>
      <c r="AG186" s="401" t="e">
        <f t="shared" si="390"/>
        <v>#REF!</v>
      </c>
    </row>
    <row r="187" spans="1:33" s="142" customFormat="1" ht="15" x14ac:dyDescent="0.25">
      <c r="A187" s="155"/>
      <c r="B187" s="373" t="s">
        <v>46</v>
      </c>
      <c r="C187" s="324" t="s">
        <v>292</v>
      </c>
      <c r="D187" s="169">
        <v>1</v>
      </c>
      <c r="E187" s="194" t="e">
        <f>штатное!#REF!</f>
        <v>#REF!</v>
      </c>
      <c r="F187" s="194" t="e">
        <f>D187*E187</f>
        <v>#REF!</v>
      </c>
      <c r="G187" s="194">
        <v>1</v>
      </c>
      <c r="H187" s="194" t="e">
        <f>$F187*G187*H$2</f>
        <v>#REF!</v>
      </c>
      <c r="I187" s="194"/>
      <c r="J187" s="194" t="e">
        <f>$F187*I187*J$2</f>
        <v>#REF!</v>
      </c>
      <c r="K187" s="194"/>
      <c r="L187" s="194" t="e">
        <f>$F187*K187*L$2</f>
        <v>#REF!</v>
      </c>
      <c r="M187" s="194"/>
      <c r="N187" s="194" t="e">
        <f>$F187*M187*N$2</f>
        <v>#REF!</v>
      </c>
      <c r="O187" s="194"/>
      <c r="P187" s="194" t="e">
        <f>$F187*O187*P$2</f>
        <v>#REF!</v>
      </c>
      <c r="Q187" s="194"/>
      <c r="R187" s="194"/>
      <c r="S187" s="194"/>
      <c r="T187" s="194"/>
      <c r="U187" s="262" t="e">
        <f>H187+J187+L187+N187+P187+R187+T187</f>
        <v>#REF!</v>
      </c>
      <c r="V187" s="151"/>
      <c r="W187" s="170">
        <f t="shared" ref="W187:W201" si="398">G187+I187+K187+M187+O187+Q187+S187</f>
        <v>1</v>
      </c>
      <c r="X187" s="170">
        <f t="shared" si="389"/>
        <v>11</v>
      </c>
      <c r="Y187" s="170">
        <f t="shared" ref="Y187:Y189" si="399">W187-G187</f>
        <v>0</v>
      </c>
      <c r="Z187" s="151" t="e">
        <f t="shared" ref="Z187:Z189" si="400">U187/12</f>
        <v>#REF!</v>
      </c>
      <c r="AA187" s="170"/>
      <c r="AB187" s="170"/>
      <c r="AC187" s="170"/>
      <c r="AE187" s="152"/>
      <c r="AF187" s="152"/>
      <c r="AG187" s="401" t="e">
        <f t="shared" si="390"/>
        <v>#REF!</v>
      </c>
    </row>
    <row r="188" spans="1:33" s="142" customFormat="1" ht="15" x14ac:dyDescent="0.25">
      <c r="A188" s="155"/>
      <c r="B188" s="373" t="s">
        <v>46</v>
      </c>
      <c r="C188" s="18" t="s">
        <v>124</v>
      </c>
      <c r="D188" s="169">
        <v>1</v>
      </c>
      <c r="E188" s="194" t="e">
        <f>штатное!#REF!</f>
        <v>#REF!</v>
      </c>
      <c r="F188" s="194" t="e">
        <f>D188*E188</f>
        <v>#REF!</v>
      </c>
      <c r="G188" s="194"/>
      <c r="H188" s="194" t="e">
        <f>$F188*G188*H$2</f>
        <v>#REF!</v>
      </c>
      <c r="I188" s="194"/>
      <c r="J188" s="194" t="e">
        <f>$F188*I188*J$2</f>
        <v>#REF!</v>
      </c>
      <c r="K188" s="194"/>
      <c r="L188" s="194" t="e">
        <f>$F188*K188*L$2</f>
        <v>#REF!</v>
      </c>
      <c r="M188" s="194"/>
      <c r="N188" s="194" t="e">
        <f>$F188*M188*N$2</f>
        <v>#REF!</v>
      </c>
      <c r="O188" s="194"/>
      <c r="P188" s="194" t="e">
        <f>$F188*O188*P$2</f>
        <v>#REF!</v>
      </c>
      <c r="Q188" s="194"/>
      <c r="R188" s="194"/>
      <c r="S188" s="194"/>
      <c r="T188" s="194"/>
      <c r="U188" s="262" t="e">
        <f>H188+J188+L188+N188+P188+R188+T188</f>
        <v>#REF!</v>
      </c>
      <c r="V188" s="151"/>
      <c r="W188" s="170">
        <f t="shared" ref="W188" si="401">G188+I188+K188+M188+O188+Q188+S188</f>
        <v>0</v>
      </c>
      <c r="X188" s="170">
        <f t="shared" ref="X188" si="402">12-W188</f>
        <v>12</v>
      </c>
      <c r="Y188" s="170">
        <f t="shared" ref="Y188" si="403">W188-G188</f>
        <v>0</v>
      </c>
      <c r="Z188" s="151" t="e">
        <f t="shared" ref="Z188" si="404">U188/12</f>
        <v>#REF!</v>
      </c>
      <c r="AA188" s="170"/>
      <c r="AB188" s="170"/>
      <c r="AC188" s="170"/>
      <c r="AE188" s="152"/>
      <c r="AF188" s="152"/>
      <c r="AG188" s="401" t="e">
        <f t="shared" ref="AG188" si="405">U188/12</f>
        <v>#REF!</v>
      </c>
    </row>
    <row r="189" spans="1:33" s="142" customFormat="1" ht="19.5" customHeight="1" x14ac:dyDescent="0.25">
      <c r="A189" s="155"/>
      <c r="B189" s="389" t="s">
        <v>328</v>
      </c>
      <c r="C189" s="324" t="s">
        <v>335</v>
      </c>
      <c r="D189" s="169">
        <v>1</v>
      </c>
      <c r="E189" s="194" t="e">
        <f>штатное!#REF!</f>
        <v>#REF!</v>
      </c>
      <c r="F189" s="194" t="e">
        <f>E189</f>
        <v>#REF!</v>
      </c>
      <c r="G189" s="194">
        <v>1</v>
      </c>
      <c r="H189" s="194" t="e">
        <f t="shared" ref="H189:H201" si="406">$F189*G189*H$2</f>
        <v>#REF!</v>
      </c>
      <c r="I189" s="194"/>
      <c r="J189" s="194" t="e">
        <f t="shared" ref="J189:J201" si="407">$F189*I189*J$2</f>
        <v>#REF!</v>
      </c>
      <c r="K189" s="194"/>
      <c r="L189" s="194" t="e">
        <f t="shared" ref="L189:L201" si="408">$F189*K189*L$2</f>
        <v>#REF!</v>
      </c>
      <c r="M189" s="194"/>
      <c r="N189" s="194" t="e">
        <f t="shared" ref="N189:N201" si="409">$F189*M189*N$2</f>
        <v>#REF!</v>
      </c>
      <c r="O189" s="194"/>
      <c r="P189" s="194" t="e">
        <f t="shared" ref="P189:P201" si="410">$F189*O189*P$2</f>
        <v>#REF!</v>
      </c>
      <c r="Q189" s="194"/>
      <c r="R189" s="194"/>
      <c r="S189" s="194"/>
      <c r="T189" s="194"/>
      <c r="U189" s="262" t="e">
        <f t="shared" ref="U189:U201" si="411">H189+J189+L189+N189+P189+R189+T189</f>
        <v>#REF!</v>
      </c>
      <c r="V189" s="151"/>
      <c r="W189" s="170">
        <f t="shared" si="398"/>
        <v>1</v>
      </c>
      <c r="X189" s="170">
        <f t="shared" si="389"/>
        <v>11</v>
      </c>
      <c r="Y189" s="170">
        <f t="shared" si="399"/>
        <v>0</v>
      </c>
      <c r="Z189" s="151" t="e">
        <f t="shared" si="400"/>
        <v>#REF!</v>
      </c>
      <c r="AA189" s="170"/>
      <c r="AB189" s="170"/>
      <c r="AC189" s="170"/>
      <c r="AE189" s="152"/>
      <c r="AF189" s="152"/>
      <c r="AG189" s="401" t="e">
        <f t="shared" si="390"/>
        <v>#REF!</v>
      </c>
    </row>
    <row r="190" spans="1:33" s="142" customFormat="1" ht="15" x14ac:dyDescent="0.25">
      <c r="A190" s="155"/>
      <c r="B190" s="389" t="s">
        <v>328</v>
      </c>
      <c r="C190" s="18" t="s">
        <v>124</v>
      </c>
      <c r="D190" s="169">
        <v>1</v>
      </c>
      <c r="E190" s="194" t="e">
        <f>штатное!#REF!</f>
        <v>#REF!</v>
      </c>
      <c r="F190" s="194" t="e">
        <f>E190</f>
        <v>#REF!</v>
      </c>
      <c r="G190" s="194"/>
      <c r="H190" s="194" t="e">
        <f t="shared" si="406"/>
        <v>#REF!</v>
      </c>
      <c r="I190" s="194"/>
      <c r="J190" s="194" t="e">
        <f t="shared" si="407"/>
        <v>#REF!</v>
      </c>
      <c r="K190" s="194"/>
      <c r="L190" s="194" t="e">
        <f t="shared" si="408"/>
        <v>#REF!</v>
      </c>
      <c r="M190" s="194"/>
      <c r="N190" s="194" t="e">
        <f t="shared" si="409"/>
        <v>#REF!</v>
      </c>
      <c r="O190" s="194"/>
      <c r="P190" s="194" t="e">
        <f t="shared" si="410"/>
        <v>#REF!</v>
      </c>
      <c r="Q190" s="194"/>
      <c r="R190" s="194"/>
      <c r="S190" s="194"/>
      <c r="T190" s="194"/>
      <c r="U190" s="262" t="e">
        <f t="shared" si="411"/>
        <v>#REF!</v>
      </c>
      <c r="V190" s="151"/>
      <c r="W190" s="170">
        <f t="shared" si="398"/>
        <v>0</v>
      </c>
      <c r="X190" s="170">
        <f t="shared" si="389"/>
        <v>12</v>
      </c>
      <c r="Y190" s="170" t="e">
        <f t="shared" ref="Y190" si="412">L190+N190+P190+R190+T190+V190+X190</f>
        <v>#REF!</v>
      </c>
      <c r="Z190" s="151"/>
      <c r="AA190" s="170"/>
      <c r="AB190" s="170"/>
      <c r="AC190" s="170"/>
      <c r="AE190" s="152"/>
      <c r="AF190" s="152"/>
      <c r="AG190" s="401" t="e">
        <f t="shared" si="390"/>
        <v>#REF!</v>
      </c>
    </row>
    <row r="191" spans="1:33" s="142" customFormat="1" ht="15" x14ac:dyDescent="0.25">
      <c r="A191" s="155"/>
      <c r="B191" s="389" t="s">
        <v>328</v>
      </c>
      <c r="C191" s="18" t="s">
        <v>124</v>
      </c>
      <c r="D191" s="169">
        <v>1</v>
      </c>
      <c r="E191" s="194" t="e">
        <f>штатное!#REF!</f>
        <v>#REF!</v>
      </c>
      <c r="F191" s="194" t="e">
        <f>E191</f>
        <v>#REF!</v>
      </c>
      <c r="G191" s="194"/>
      <c r="H191" s="194" t="e">
        <f t="shared" ref="H191" si="413">$F191*G191*H$2</f>
        <v>#REF!</v>
      </c>
      <c r="I191" s="194"/>
      <c r="J191" s="194" t="e">
        <f t="shared" ref="J191" si="414">$F191*I191*J$2</f>
        <v>#REF!</v>
      </c>
      <c r="K191" s="194"/>
      <c r="L191" s="194" t="e">
        <f t="shared" ref="L191" si="415">$F191*K191*L$2</f>
        <v>#REF!</v>
      </c>
      <c r="M191" s="194"/>
      <c r="N191" s="194" t="e">
        <f t="shared" ref="N191" si="416">$F191*M191*N$2</f>
        <v>#REF!</v>
      </c>
      <c r="O191" s="194"/>
      <c r="P191" s="194" t="e">
        <f t="shared" ref="P191" si="417">$F191*O191*P$2</f>
        <v>#REF!</v>
      </c>
      <c r="Q191" s="194"/>
      <c r="R191" s="194"/>
      <c r="S191" s="194"/>
      <c r="T191" s="194"/>
      <c r="U191" s="262" t="e">
        <f t="shared" ref="U191" si="418">H191+J191+L191+N191+P191+R191+T191</f>
        <v>#REF!</v>
      </c>
      <c r="V191" s="151"/>
      <c r="W191" s="170">
        <f t="shared" ref="W191" si="419">G191+I191+K191+M191+O191+Q191+S191</f>
        <v>0</v>
      </c>
      <c r="X191" s="170">
        <f t="shared" ref="X191" si="420">12-W191</f>
        <v>12</v>
      </c>
      <c r="Y191" s="170" t="e">
        <f t="shared" ref="Y191" si="421">L191+N191+P191+R191+T191+V191+X191</f>
        <v>#REF!</v>
      </c>
      <c r="Z191" s="151"/>
      <c r="AA191" s="170"/>
      <c r="AB191" s="170"/>
      <c r="AC191" s="170"/>
      <c r="AE191" s="152"/>
      <c r="AF191" s="152"/>
      <c r="AG191" s="401" t="e">
        <f t="shared" ref="AG191" si="422">U191/12</f>
        <v>#REF!</v>
      </c>
    </row>
    <row r="192" spans="1:33" s="142" customFormat="1" ht="15" x14ac:dyDescent="0.25">
      <c r="A192" s="155"/>
      <c r="B192" s="389" t="s">
        <v>328</v>
      </c>
      <c r="C192" s="18" t="s">
        <v>124</v>
      </c>
      <c r="D192" s="169">
        <v>1</v>
      </c>
      <c r="E192" s="194" t="e">
        <f>штатное!#REF!</f>
        <v>#REF!</v>
      </c>
      <c r="F192" s="194" t="e">
        <f t="shared" ref="F192:F201" si="423">D192*E192</f>
        <v>#REF!</v>
      </c>
      <c r="G192" s="194"/>
      <c r="H192" s="194" t="e">
        <f t="shared" si="406"/>
        <v>#REF!</v>
      </c>
      <c r="I192" s="194"/>
      <c r="J192" s="194" t="e">
        <f t="shared" si="407"/>
        <v>#REF!</v>
      </c>
      <c r="K192" s="194"/>
      <c r="L192" s="194" t="e">
        <f t="shared" si="408"/>
        <v>#REF!</v>
      </c>
      <c r="M192" s="194"/>
      <c r="N192" s="194" t="e">
        <f t="shared" si="409"/>
        <v>#REF!</v>
      </c>
      <c r="O192" s="194"/>
      <c r="P192" s="194" t="e">
        <f t="shared" si="410"/>
        <v>#REF!</v>
      </c>
      <c r="Q192" s="194"/>
      <c r="R192" s="194"/>
      <c r="S192" s="194"/>
      <c r="T192" s="194"/>
      <c r="U192" s="262" t="e">
        <f t="shared" si="411"/>
        <v>#REF!</v>
      </c>
      <c r="V192" s="151"/>
      <c r="W192" s="170">
        <f t="shared" si="398"/>
        <v>0</v>
      </c>
      <c r="X192" s="170">
        <f t="shared" si="389"/>
        <v>12</v>
      </c>
      <c r="Y192" s="170">
        <f t="shared" ref="Y192:Y201" si="424">W192-G192</f>
        <v>0</v>
      </c>
      <c r="Z192" s="151" t="e">
        <f t="shared" ref="Z192:Z201" si="425">U192/12</f>
        <v>#REF!</v>
      </c>
      <c r="AA192" s="170"/>
      <c r="AB192" s="170"/>
      <c r="AC192" s="170"/>
      <c r="AE192" s="152"/>
      <c r="AF192" s="152"/>
      <c r="AG192" s="401" t="e">
        <f t="shared" si="390"/>
        <v>#REF!</v>
      </c>
    </row>
    <row r="193" spans="1:33" s="142" customFormat="1" ht="28.5" x14ac:dyDescent="0.25">
      <c r="A193" s="155"/>
      <c r="B193" s="389" t="s">
        <v>350</v>
      </c>
      <c r="C193" s="18" t="s">
        <v>124</v>
      </c>
      <c r="D193" s="169">
        <v>1</v>
      </c>
      <c r="E193" s="194" t="e">
        <f>штатное!#REF!</f>
        <v>#REF!</v>
      </c>
      <c r="F193" s="194" t="e">
        <f t="shared" si="423"/>
        <v>#REF!</v>
      </c>
      <c r="G193" s="194"/>
      <c r="H193" s="194" t="e">
        <f t="shared" si="406"/>
        <v>#REF!</v>
      </c>
      <c r="I193" s="194"/>
      <c r="J193" s="194" t="e">
        <f t="shared" si="407"/>
        <v>#REF!</v>
      </c>
      <c r="K193" s="194"/>
      <c r="L193" s="194" t="e">
        <f t="shared" si="408"/>
        <v>#REF!</v>
      </c>
      <c r="M193" s="194"/>
      <c r="N193" s="194" t="e">
        <f t="shared" si="409"/>
        <v>#REF!</v>
      </c>
      <c r="O193" s="194"/>
      <c r="P193" s="194" t="e">
        <f t="shared" si="410"/>
        <v>#REF!</v>
      </c>
      <c r="Q193" s="194"/>
      <c r="R193" s="194"/>
      <c r="S193" s="194"/>
      <c r="T193" s="194"/>
      <c r="U193" s="262" t="e">
        <f t="shared" si="411"/>
        <v>#REF!</v>
      </c>
      <c r="V193" s="151"/>
      <c r="W193" s="170">
        <f t="shared" si="398"/>
        <v>0</v>
      </c>
      <c r="X193" s="170">
        <f t="shared" si="389"/>
        <v>12</v>
      </c>
      <c r="Y193" s="170">
        <f t="shared" si="424"/>
        <v>0</v>
      </c>
      <c r="Z193" s="151" t="e">
        <f t="shared" si="425"/>
        <v>#REF!</v>
      </c>
      <c r="AA193" s="170"/>
      <c r="AB193" s="170"/>
      <c r="AC193" s="170"/>
      <c r="AE193" s="152"/>
      <c r="AF193" s="152"/>
      <c r="AG193" s="401" t="e">
        <f t="shared" si="390"/>
        <v>#REF!</v>
      </c>
    </row>
    <row r="194" spans="1:33" s="142" customFormat="1" ht="21" customHeight="1" x14ac:dyDescent="0.25">
      <c r="A194" s="155"/>
      <c r="B194" s="390" t="s">
        <v>329</v>
      </c>
      <c r="C194" s="324" t="s">
        <v>336</v>
      </c>
      <c r="D194" s="169">
        <v>1</v>
      </c>
      <c r="E194" s="194" t="e">
        <f>штатное!#REF!</f>
        <v>#REF!</v>
      </c>
      <c r="F194" s="194" t="e">
        <f t="shared" si="423"/>
        <v>#REF!</v>
      </c>
      <c r="G194" s="194">
        <v>1</v>
      </c>
      <c r="H194" s="194" t="e">
        <f t="shared" si="406"/>
        <v>#REF!</v>
      </c>
      <c r="I194" s="194"/>
      <c r="J194" s="194" t="e">
        <f t="shared" si="407"/>
        <v>#REF!</v>
      </c>
      <c r="K194" s="194"/>
      <c r="L194" s="194" t="e">
        <f t="shared" si="408"/>
        <v>#REF!</v>
      </c>
      <c r="M194" s="194"/>
      <c r="N194" s="194" t="e">
        <f t="shared" si="409"/>
        <v>#REF!</v>
      </c>
      <c r="O194" s="194"/>
      <c r="P194" s="194" t="e">
        <f t="shared" si="410"/>
        <v>#REF!</v>
      </c>
      <c r="Q194" s="194"/>
      <c r="R194" s="194"/>
      <c r="S194" s="194"/>
      <c r="T194" s="194"/>
      <c r="U194" s="262" t="e">
        <f t="shared" si="411"/>
        <v>#REF!</v>
      </c>
      <c r="V194" s="151"/>
      <c r="W194" s="170">
        <f t="shared" si="398"/>
        <v>1</v>
      </c>
      <c r="X194" s="170">
        <f t="shared" si="389"/>
        <v>11</v>
      </c>
      <c r="Y194" s="170">
        <f t="shared" si="424"/>
        <v>0</v>
      </c>
      <c r="Z194" s="151" t="e">
        <f t="shared" si="425"/>
        <v>#REF!</v>
      </c>
      <c r="AA194" s="170"/>
      <c r="AB194" s="170"/>
      <c r="AC194" s="170"/>
      <c r="AE194" s="152"/>
      <c r="AF194" s="152"/>
      <c r="AG194" s="401" t="e">
        <f t="shared" si="390"/>
        <v>#REF!</v>
      </c>
    </row>
    <row r="195" spans="1:33" s="142" customFormat="1" ht="21.75" customHeight="1" x14ac:dyDescent="0.25">
      <c r="A195" s="155"/>
      <c r="B195" s="390" t="s">
        <v>329</v>
      </c>
      <c r="C195" s="324" t="s">
        <v>337</v>
      </c>
      <c r="D195" s="169">
        <v>1</v>
      </c>
      <c r="E195" s="194" t="e">
        <f>штатное!#REF!</f>
        <v>#REF!</v>
      </c>
      <c r="F195" s="194" t="e">
        <f t="shared" ref="F195:F196" si="426">D195*E195</f>
        <v>#REF!</v>
      </c>
      <c r="G195" s="194">
        <v>1</v>
      </c>
      <c r="H195" s="194" t="e">
        <f t="shared" ref="H195:H196" si="427">$F195*G195*H$2</f>
        <v>#REF!</v>
      </c>
      <c r="I195" s="194"/>
      <c r="J195" s="194" t="e">
        <f t="shared" ref="J195:J196" si="428">$F195*I195*J$2</f>
        <v>#REF!</v>
      </c>
      <c r="K195" s="194"/>
      <c r="L195" s="194" t="e">
        <f t="shared" ref="L195:L196" si="429">$F195*K195*L$2</f>
        <v>#REF!</v>
      </c>
      <c r="M195" s="194"/>
      <c r="N195" s="194" t="e">
        <f t="shared" ref="N195:N196" si="430">$F195*M195*N$2</f>
        <v>#REF!</v>
      </c>
      <c r="O195" s="194"/>
      <c r="P195" s="194" t="e">
        <f t="shared" ref="P195:P196" si="431">$F195*O195*P$2</f>
        <v>#REF!</v>
      </c>
      <c r="Q195" s="194"/>
      <c r="R195" s="194"/>
      <c r="S195" s="194"/>
      <c r="T195" s="194"/>
      <c r="U195" s="262" t="e">
        <f t="shared" ref="U195:U196" si="432">H195+J195+L195+N195+P195+R195+T195</f>
        <v>#REF!</v>
      </c>
      <c r="V195" s="151"/>
      <c r="W195" s="170">
        <f t="shared" ref="W195:W196" si="433">G195+I195+K195+M195+O195+Q195+S195</f>
        <v>1</v>
      </c>
      <c r="X195" s="170">
        <f t="shared" ref="X195:X196" si="434">12-W195</f>
        <v>11</v>
      </c>
      <c r="Y195" s="170">
        <f t="shared" ref="Y195:Y196" si="435">W195-G195</f>
        <v>0</v>
      </c>
      <c r="Z195" s="151" t="e">
        <f t="shared" ref="Z195:Z196" si="436">U195/12</f>
        <v>#REF!</v>
      </c>
      <c r="AA195" s="170"/>
      <c r="AB195" s="170"/>
      <c r="AC195" s="170"/>
      <c r="AE195" s="152"/>
      <c r="AF195" s="152"/>
      <c r="AG195" s="401" t="e">
        <f t="shared" ref="AG195:AG196" si="437">U195/12</f>
        <v>#REF!</v>
      </c>
    </row>
    <row r="196" spans="1:33" s="142" customFormat="1" ht="23.25" customHeight="1" x14ac:dyDescent="0.25">
      <c r="A196" s="155"/>
      <c r="B196" s="390" t="s">
        <v>329</v>
      </c>
      <c r="C196" s="324" t="s">
        <v>338</v>
      </c>
      <c r="D196" s="169">
        <v>1</v>
      </c>
      <c r="E196" s="194" t="e">
        <f>штатное!#REF!</f>
        <v>#REF!</v>
      </c>
      <c r="F196" s="194" t="e">
        <f t="shared" si="426"/>
        <v>#REF!</v>
      </c>
      <c r="G196" s="194">
        <v>1</v>
      </c>
      <c r="H196" s="194" t="e">
        <f t="shared" si="427"/>
        <v>#REF!</v>
      </c>
      <c r="I196" s="194"/>
      <c r="J196" s="194" t="e">
        <f t="shared" si="428"/>
        <v>#REF!</v>
      </c>
      <c r="K196" s="194"/>
      <c r="L196" s="194" t="e">
        <f t="shared" si="429"/>
        <v>#REF!</v>
      </c>
      <c r="M196" s="194"/>
      <c r="N196" s="194" t="e">
        <f t="shared" si="430"/>
        <v>#REF!</v>
      </c>
      <c r="O196" s="194"/>
      <c r="P196" s="194" t="e">
        <f t="shared" si="431"/>
        <v>#REF!</v>
      </c>
      <c r="Q196" s="194"/>
      <c r="R196" s="194"/>
      <c r="S196" s="194"/>
      <c r="T196" s="194"/>
      <c r="U196" s="262" t="e">
        <f t="shared" si="432"/>
        <v>#REF!</v>
      </c>
      <c r="V196" s="151"/>
      <c r="W196" s="170">
        <f t="shared" si="433"/>
        <v>1</v>
      </c>
      <c r="X196" s="170">
        <f t="shared" si="434"/>
        <v>11</v>
      </c>
      <c r="Y196" s="170">
        <f t="shared" si="435"/>
        <v>0</v>
      </c>
      <c r="Z196" s="151" t="e">
        <f t="shared" si="436"/>
        <v>#REF!</v>
      </c>
      <c r="AA196" s="170"/>
      <c r="AB196" s="170"/>
      <c r="AC196" s="170"/>
      <c r="AE196" s="152"/>
      <c r="AF196" s="152"/>
      <c r="AG196" s="401" t="e">
        <f t="shared" si="437"/>
        <v>#REF!</v>
      </c>
    </row>
    <row r="197" spans="1:33" s="142" customFormat="1" ht="28.5" x14ac:dyDescent="0.25">
      <c r="A197" s="155"/>
      <c r="B197" s="390" t="s">
        <v>351</v>
      </c>
      <c r="C197" s="18" t="s">
        <v>124</v>
      </c>
      <c r="D197" s="169">
        <v>1</v>
      </c>
      <c r="E197" s="194" t="e">
        <f>штатное!#REF!</f>
        <v>#REF!</v>
      </c>
      <c r="F197" s="194" t="e">
        <f t="shared" si="423"/>
        <v>#REF!</v>
      </c>
      <c r="G197" s="194"/>
      <c r="H197" s="194" t="e">
        <f t="shared" si="406"/>
        <v>#REF!</v>
      </c>
      <c r="I197" s="194"/>
      <c r="J197" s="194" t="e">
        <f t="shared" si="407"/>
        <v>#REF!</v>
      </c>
      <c r="K197" s="194"/>
      <c r="L197" s="194" t="e">
        <f t="shared" si="408"/>
        <v>#REF!</v>
      </c>
      <c r="M197" s="194"/>
      <c r="N197" s="194" t="e">
        <f t="shared" si="409"/>
        <v>#REF!</v>
      </c>
      <c r="O197" s="194"/>
      <c r="P197" s="194" t="e">
        <f t="shared" si="410"/>
        <v>#REF!</v>
      </c>
      <c r="Q197" s="194"/>
      <c r="R197" s="194"/>
      <c r="S197" s="194"/>
      <c r="T197" s="194"/>
      <c r="U197" s="262" t="e">
        <f t="shared" si="411"/>
        <v>#REF!</v>
      </c>
      <c r="V197" s="151"/>
      <c r="W197" s="170">
        <f t="shared" si="398"/>
        <v>0</v>
      </c>
      <c r="X197" s="170">
        <f t="shared" si="389"/>
        <v>12</v>
      </c>
      <c r="Y197" s="170">
        <f t="shared" si="424"/>
        <v>0</v>
      </c>
      <c r="Z197" s="151" t="e">
        <f t="shared" si="425"/>
        <v>#REF!</v>
      </c>
      <c r="AA197" s="170"/>
      <c r="AB197" s="170"/>
      <c r="AC197" s="170"/>
      <c r="AE197" s="152"/>
      <c r="AF197" s="152"/>
      <c r="AG197" s="401" t="e">
        <f t="shared" si="390"/>
        <v>#REF!</v>
      </c>
    </row>
    <row r="198" spans="1:33" s="142" customFormat="1" ht="15" x14ac:dyDescent="0.25">
      <c r="A198" s="155"/>
      <c r="B198" s="390" t="s">
        <v>330</v>
      </c>
      <c r="C198" s="18" t="s">
        <v>124</v>
      </c>
      <c r="D198" s="169">
        <v>1</v>
      </c>
      <c r="E198" s="194" t="e">
        <f>штатное!#REF!</f>
        <v>#REF!</v>
      </c>
      <c r="F198" s="194" t="e">
        <f t="shared" ref="F198:F199" si="438">D198*E198</f>
        <v>#REF!</v>
      </c>
      <c r="G198" s="194"/>
      <c r="H198" s="194" t="e">
        <f t="shared" ref="H198:H199" si="439">$F198*G198*H$2</f>
        <v>#REF!</v>
      </c>
      <c r="I198" s="194"/>
      <c r="J198" s="194" t="e">
        <f t="shared" ref="J198:J199" si="440">$F198*I198*J$2</f>
        <v>#REF!</v>
      </c>
      <c r="K198" s="194"/>
      <c r="L198" s="194" t="e">
        <f t="shared" ref="L198:L199" si="441">$F198*K198*L$2</f>
        <v>#REF!</v>
      </c>
      <c r="M198" s="194"/>
      <c r="N198" s="194" t="e">
        <f t="shared" ref="N198:N199" si="442">$F198*M198*N$2</f>
        <v>#REF!</v>
      </c>
      <c r="O198" s="194"/>
      <c r="P198" s="194" t="e">
        <f t="shared" ref="P198:P199" si="443">$F198*O198*P$2</f>
        <v>#REF!</v>
      </c>
      <c r="Q198" s="194"/>
      <c r="R198" s="194"/>
      <c r="S198" s="194"/>
      <c r="T198" s="194"/>
      <c r="U198" s="262" t="e">
        <f t="shared" ref="U198:U199" si="444">H198+J198+L198+N198+P198+R198+T198</f>
        <v>#REF!</v>
      </c>
      <c r="V198" s="151"/>
      <c r="W198" s="170">
        <f t="shared" ref="W198:W199" si="445">G198+I198+K198+M198+O198+Q198+S198</f>
        <v>0</v>
      </c>
      <c r="X198" s="170">
        <f t="shared" ref="X198:X199" si="446">12-W198</f>
        <v>12</v>
      </c>
      <c r="Y198" s="170">
        <f t="shared" ref="Y198:Y199" si="447">W198-G198</f>
        <v>0</v>
      </c>
      <c r="Z198" s="151" t="e">
        <f t="shared" ref="Z198:Z199" si="448">U198/12</f>
        <v>#REF!</v>
      </c>
      <c r="AA198" s="170"/>
      <c r="AB198" s="170"/>
      <c r="AC198" s="170"/>
      <c r="AE198" s="152"/>
      <c r="AF198" s="152"/>
      <c r="AG198" s="401" t="e">
        <f t="shared" ref="AG198:AG199" si="449">U198/12</f>
        <v>#REF!</v>
      </c>
    </row>
    <row r="199" spans="1:33" s="142" customFormat="1" ht="15" x14ac:dyDescent="0.25">
      <c r="A199" s="155"/>
      <c r="B199" s="390" t="s">
        <v>330</v>
      </c>
      <c r="C199" s="18" t="s">
        <v>124</v>
      </c>
      <c r="D199" s="169">
        <v>1</v>
      </c>
      <c r="E199" s="194" t="e">
        <f>штатное!#REF!</f>
        <v>#REF!</v>
      </c>
      <c r="F199" s="194" t="e">
        <f t="shared" si="438"/>
        <v>#REF!</v>
      </c>
      <c r="G199" s="194"/>
      <c r="H199" s="194" t="e">
        <f t="shared" si="439"/>
        <v>#REF!</v>
      </c>
      <c r="I199" s="194"/>
      <c r="J199" s="194" t="e">
        <f t="shared" si="440"/>
        <v>#REF!</v>
      </c>
      <c r="K199" s="194"/>
      <c r="L199" s="194" t="e">
        <f t="shared" si="441"/>
        <v>#REF!</v>
      </c>
      <c r="M199" s="194"/>
      <c r="N199" s="194" t="e">
        <f t="shared" si="442"/>
        <v>#REF!</v>
      </c>
      <c r="O199" s="194"/>
      <c r="P199" s="194" t="e">
        <f t="shared" si="443"/>
        <v>#REF!</v>
      </c>
      <c r="Q199" s="194"/>
      <c r="R199" s="194"/>
      <c r="S199" s="194"/>
      <c r="T199" s="194"/>
      <c r="U199" s="262" t="e">
        <f t="shared" si="444"/>
        <v>#REF!</v>
      </c>
      <c r="V199" s="151"/>
      <c r="W199" s="170">
        <f t="shared" si="445"/>
        <v>0</v>
      </c>
      <c r="X199" s="170">
        <f t="shared" si="446"/>
        <v>12</v>
      </c>
      <c r="Y199" s="170">
        <f t="shared" si="447"/>
        <v>0</v>
      </c>
      <c r="Z199" s="151" t="e">
        <f t="shared" si="448"/>
        <v>#REF!</v>
      </c>
      <c r="AA199" s="170"/>
      <c r="AB199" s="170"/>
      <c r="AC199" s="170"/>
      <c r="AE199" s="152"/>
      <c r="AF199" s="152"/>
      <c r="AG199" s="401" t="e">
        <f t="shared" si="449"/>
        <v>#REF!</v>
      </c>
    </row>
    <row r="200" spans="1:33" s="142" customFormat="1" ht="15" x14ac:dyDescent="0.25">
      <c r="A200" s="155"/>
      <c r="B200" s="390" t="s">
        <v>330</v>
      </c>
      <c r="C200" s="18" t="s">
        <v>124</v>
      </c>
      <c r="D200" s="169">
        <v>1</v>
      </c>
      <c r="E200" s="194" t="e">
        <f>штатное!#REF!</f>
        <v>#REF!</v>
      </c>
      <c r="F200" s="194" t="e">
        <f t="shared" si="423"/>
        <v>#REF!</v>
      </c>
      <c r="G200" s="194"/>
      <c r="H200" s="194" t="e">
        <f t="shared" si="406"/>
        <v>#REF!</v>
      </c>
      <c r="I200" s="194"/>
      <c r="J200" s="194" t="e">
        <f t="shared" si="407"/>
        <v>#REF!</v>
      </c>
      <c r="K200" s="194"/>
      <c r="L200" s="194" t="e">
        <f t="shared" si="408"/>
        <v>#REF!</v>
      </c>
      <c r="M200" s="194"/>
      <c r="N200" s="194" t="e">
        <f t="shared" si="409"/>
        <v>#REF!</v>
      </c>
      <c r="O200" s="194"/>
      <c r="P200" s="194" t="e">
        <f t="shared" si="410"/>
        <v>#REF!</v>
      </c>
      <c r="Q200" s="194"/>
      <c r="R200" s="194"/>
      <c r="S200" s="194"/>
      <c r="T200" s="194"/>
      <c r="U200" s="262" t="e">
        <f t="shared" si="411"/>
        <v>#REF!</v>
      </c>
      <c r="V200" s="151"/>
      <c r="W200" s="170">
        <f t="shared" si="398"/>
        <v>0</v>
      </c>
      <c r="X200" s="170">
        <f t="shared" si="389"/>
        <v>12</v>
      </c>
      <c r="Y200" s="170">
        <f t="shared" si="424"/>
        <v>0</v>
      </c>
      <c r="Z200" s="151" t="e">
        <f t="shared" si="425"/>
        <v>#REF!</v>
      </c>
      <c r="AA200" s="170"/>
      <c r="AB200" s="170"/>
      <c r="AC200" s="170"/>
      <c r="AE200" s="152"/>
      <c r="AF200" s="152"/>
      <c r="AG200" s="401" t="e">
        <f t="shared" si="390"/>
        <v>#REF!</v>
      </c>
    </row>
    <row r="201" spans="1:33" s="142" customFormat="1" ht="15" x14ac:dyDescent="0.25">
      <c r="A201" s="155"/>
      <c r="B201" s="389" t="s">
        <v>331</v>
      </c>
      <c r="C201" s="18" t="s">
        <v>124</v>
      </c>
      <c r="D201" s="169">
        <v>1</v>
      </c>
      <c r="E201" s="194"/>
      <c r="F201" s="194">
        <f t="shared" si="423"/>
        <v>0</v>
      </c>
      <c r="G201" s="194"/>
      <c r="H201" s="194">
        <f t="shared" si="406"/>
        <v>0</v>
      </c>
      <c r="I201" s="194"/>
      <c r="J201" s="194">
        <f t="shared" si="407"/>
        <v>0</v>
      </c>
      <c r="K201" s="194"/>
      <c r="L201" s="194">
        <f t="shared" si="408"/>
        <v>0</v>
      </c>
      <c r="M201" s="194"/>
      <c r="N201" s="194">
        <f t="shared" si="409"/>
        <v>0</v>
      </c>
      <c r="O201" s="194"/>
      <c r="P201" s="194">
        <f t="shared" si="410"/>
        <v>0</v>
      </c>
      <c r="Q201" s="194"/>
      <c r="R201" s="194"/>
      <c r="S201" s="194"/>
      <c r="T201" s="194"/>
      <c r="U201" s="262">
        <f t="shared" si="411"/>
        <v>0</v>
      </c>
      <c r="V201" s="151"/>
      <c r="W201" s="170">
        <f t="shared" si="398"/>
        <v>0</v>
      </c>
      <c r="X201" s="170">
        <f t="shared" si="389"/>
        <v>12</v>
      </c>
      <c r="Y201" s="170">
        <f t="shared" si="424"/>
        <v>0</v>
      </c>
      <c r="Z201" s="151">
        <f t="shared" si="425"/>
        <v>0</v>
      </c>
      <c r="AA201" s="170"/>
      <c r="AB201" s="170"/>
      <c r="AC201" s="170"/>
      <c r="AE201" s="152"/>
      <c r="AF201" s="152"/>
      <c r="AG201" s="401">
        <f t="shared" si="390"/>
        <v>0</v>
      </c>
    </row>
    <row r="202" spans="1:33" s="142" customFormat="1" ht="15" x14ac:dyDescent="0.25">
      <c r="A202" s="155"/>
      <c r="B202" s="389" t="s">
        <v>331</v>
      </c>
      <c r="C202" s="18" t="s">
        <v>124</v>
      </c>
      <c r="D202" s="169">
        <v>1</v>
      </c>
      <c r="E202" s="194"/>
      <c r="F202" s="194">
        <f t="shared" ref="F202" si="450">D202*E202</f>
        <v>0</v>
      </c>
      <c r="G202" s="194"/>
      <c r="H202" s="194">
        <f t="shared" ref="H202" si="451">$F202*G202*H$2</f>
        <v>0</v>
      </c>
      <c r="I202" s="194"/>
      <c r="J202" s="194">
        <f t="shared" ref="J202" si="452">$F202*I202*J$2</f>
        <v>0</v>
      </c>
      <c r="K202" s="194"/>
      <c r="L202" s="194">
        <f t="shared" ref="L202" si="453">$F202*K202*L$2</f>
        <v>0</v>
      </c>
      <c r="M202" s="194"/>
      <c r="N202" s="194">
        <f t="shared" ref="N202" si="454">$F202*M202*N$2</f>
        <v>0</v>
      </c>
      <c r="O202" s="194"/>
      <c r="P202" s="194">
        <f t="shared" ref="P202" si="455">$F202*O202*P$2</f>
        <v>0</v>
      </c>
      <c r="Q202" s="194"/>
      <c r="R202" s="194"/>
      <c r="S202" s="194"/>
      <c r="T202" s="194"/>
      <c r="U202" s="262">
        <f>H202+J202+L202+N202+P202+R202+T202</f>
        <v>0</v>
      </c>
      <c r="V202" s="151"/>
      <c r="W202" s="170">
        <f t="shared" ref="W202" si="456">G202+I202+K202+M202+O202+Q202+S202</f>
        <v>0</v>
      </c>
      <c r="X202" s="170">
        <f t="shared" ref="X202" si="457">12-W202</f>
        <v>12</v>
      </c>
      <c r="Y202" s="170">
        <f t="shared" ref="Y202" si="458">W202-G202</f>
        <v>0</v>
      </c>
      <c r="Z202" s="151">
        <f t="shared" ref="Z202" si="459">U202/12</f>
        <v>0</v>
      </c>
      <c r="AA202" s="170"/>
      <c r="AB202" s="170"/>
      <c r="AC202" s="170"/>
      <c r="AE202" s="152"/>
      <c r="AF202" s="152"/>
      <c r="AG202" s="401">
        <f t="shared" ref="AG202" si="460">U202/12</f>
        <v>0</v>
      </c>
    </row>
    <row r="203" spans="1:33" s="142" customFormat="1" ht="15" x14ac:dyDescent="0.25">
      <c r="A203" s="155"/>
      <c r="B203" s="372" t="s">
        <v>18</v>
      </c>
      <c r="C203" s="163"/>
      <c r="D203" s="164">
        <f>SUM(D186:D202)</f>
        <v>17</v>
      </c>
      <c r="E203" s="165" t="e">
        <f>SUM(E186:E202)</f>
        <v>#REF!</v>
      </c>
      <c r="F203" s="165" t="e">
        <f>SUM(F186:F201)</f>
        <v>#REF!</v>
      </c>
      <c r="G203" s="165"/>
      <c r="H203" s="165" t="e">
        <f>SUM(H186:H201)</f>
        <v>#REF!</v>
      </c>
      <c r="I203" s="165"/>
      <c r="J203" s="165" t="e">
        <f>SUM(J186:J201)</f>
        <v>#REF!</v>
      </c>
      <c r="K203" s="165"/>
      <c r="L203" s="165" t="e">
        <f>SUM(L186:L201)</f>
        <v>#REF!</v>
      </c>
      <c r="M203" s="165"/>
      <c r="N203" s="165" t="e">
        <f>SUM(N186:N201)</f>
        <v>#REF!</v>
      </c>
      <c r="O203" s="165"/>
      <c r="P203" s="165" t="e">
        <f>SUM(P186:P201)</f>
        <v>#REF!</v>
      </c>
      <c r="Q203" s="165"/>
      <c r="R203" s="165">
        <f>SUM(R186:R201)</f>
        <v>0</v>
      </c>
      <c r="S203" s="165"/>
      <c r="T203" s="165">
        <f>SUM(T186:T201)</f>
        <v>0</v>
      </c>
      <c r="U203" s="350" t="e">
        <f>SUM(U186:AF202)-U187</f>
        <v>#REF!</v>
      </c>
      <c r="V203" s="151" t="e">
        <f>ROUND(U203/12,2)</f>
        <v>#REF!</v>
      </c>
      <c r="W203" s="170"/>
      <c r="X203" s="170"/>
      <c r="Y203" s="170"/>
      <c r="Z203" s="151" t="e">
        <f>U203/12</f>
        <v>#REF!</v>
      </c>
      <c r="AA203" s="170"/>
      <c r="AB203" s="170"/>
      <c r="AC203" s="170"/>
      <c r="AE203" s="152"/>
      <c r="AF203" s="152"/>
      <c r="AG203" s="401" t="e">
        <f>U203/12</f>
        <v>#REF!</v>
      </c>
    </row>
    <row r="204" spans="1:33" s="142" customFormat="1" ht="42.75" x14ac:dyDescent="0.25">
      <c r="A204" s="155"/>
      <c r="B204" s="394" t="s">
        <v>334</v>
      </c>
      <c r="C204" s="346"/>
      <c r="D204" s="347"/>
      <c r="E204" s="348"/>
      <c r="F204" s="348"/>
      <c r="G204" s="348"/>
      <c r="H204" s="348"/>
      <c r="I204" s="348"/>
      <c r="J204" s="348"/>
      <c r="K204" s="348"/>
      <c r="L204" s="348"/>
      <c r="M204" s="348"/>
      <c r="N204" s="348"/>
      <c r="O204" s="348"/>
      <c r="P204" s="348"/>
      <c r="Q204" s="348"/>
      <c r="R204" s="348"/>
      <c r="S204" s="348"/>
      <c r="T204" s="348"/>
      <c r="U204" s="349"/>
      <c r="V204" s="151"/>
      <c r="W204" s="170"/>
      <c r="X204" s="170"/>
      <c r="Y204" s="170"/>
      <c r="Z204" s="151"/>
      <c r="AA204" s="170"/>
      <c r="AB204" s="170"/>
      <c r="AC204" s="170"/>
      <c r="AE204" s="152"/>
      <c r="AF204" s="152"/>
      <c r="AG204" s="401"/>
    </row>
    <row r="205" spans="1:33" s="142" customFormat="1" ht="15" x14ac:dyDescent="0.25">
      <c r="A205" s="155"/>
      <c r="B205" s="373" t="s">
        <v>21</v>
      </c>
      <c r="C205" s="351" t="s">
        <v>124</v>
      </c>
      <c r="D205" s="169">
        <v>1</v>
      </c>
      <c r="E205" s="194" t="e">
        <f>штатное!#REF!</f>
        <v>#REF!</v>
      </c>
      <c r="F205" s="194" t="e">
        <f t="shared" ref="F205" si="461">D205*E205</f>
        <v>#REF!</v>
      </c>
      <c r="G205" s="194"/>
      <c r="H205" s="194" t="e">
        <f t="shared" ref="H205" si="462">$F205*G205*H$2</f>
        <v>#REF!</v>
      </c>
      <c r="I205" s="194"/>
      <c r="J205" s="194" t="e">
        <f t="shared" ref="J205" si="463">$F205*I205*J$2</f>
        <v>#REF!</v>
      </c>
      <c r="K205" s="194"/>
      <c r="L205" s="194" t="e">
        <f t="shared" ref="L205" si="464">$F205*K205*L$2</f>
        <v>#REF!</v>
      </c>
      <c r="M205" s="194"/>
      <c r="N205" s="194" t="e">
        <f t="shared" ref="N205" si="465">$F205*M205*N$2</f>
        <v>#REF!</v>
      </c>
      <c r="O205" s="194"/>
      <c r="P205" s="194" t="e">
        <f t="shared" ref="P205" si="466">$F205*O205*P$2</f>
        <v>#REF!</v>
      </c>
      <c r="Q205" s="194"/>
      <c r="R205" s="194"/>
      <c r="S205" s="194"/>
      <c r="T205" s="194"/>
      <c r="U205" s="262" t="e">
        <f t="shared" ref="U205" si="467">H205+J205+L205+N205+P205+R205+T205</f>
        <v>#REF!</v>
      </c>
      <c r="V205" s="151"/>
      <c r="W205" s="170">
        <f>G205+I205+K205+M205+O205+Q205+S205</f>
        <v>0</v>
      </c>
      <c r="X205" s="170">
        <f t="shared" ref="X205:X212" si="468">12-W205</f>
        <v>12</v>
      </c>
      <c r="Y205" s="170">
        <f>W205-G205</f>
        <v>0</v>
      </c>
      <c r="Z205" s="151" t="e">
        <f>U205/12</f>
        <v>#REF!</v>
      </c>
      <c r="AA205" s="170"/>
      <c r="AB205" s="170"/>
      <c r="AC205" s="170"/>
      <c r="AE205" s="152"/>
      <c r="AF205" s="152"/>
      <c r="AG205" s="401" t="e">
        <f t="shared" ref="AG205:AG213" si="469">U205/12</f>
        <v>#REF!</v>
      </c>
    </row>
    <row r="206" spans="1:33" s="142" customFormat="1" ht="15" x14ac:dyDescent="0.25">
      <c r="A206" s="155"/>
      <c r="B206" s="373" t="s">
        <v>46</v>
      </c>
      <c r="C206" s="351" t="s">
        <v>124</v>
      </c>
      <c r="D206" s="169">
        <v>1</v>
      </c>
      <c r="E206" s="194" t="e">
        <f>штатное!#REF!</f>
        <v>#REF!</v>
      </c>
      <c r="F206" s="194" t="e">
        <f>D206*E206</f>
        <v>#REF!</v>
      </c>
      <c r="G206" s="194"/>
      <c r="H206" s="194" t="e">
        <f>$F206*G206*H$2</f>
        <v>#REF!</v>
      </c>
      <c r="I206" s="194"/>
      <c r="J206" s="194" t="e">
        <f>$F206*I206*J$2</f>
        <v>#REF!</v>
      </c>
      <c r="K206" s="194"/>
      <c r="L206" s="194" t="e">
        <f>$F206*K206*L$2</f>
        <v>#REF!</v>
      </c>
      <c r="M206" s="194"/>
      <c r="N206" s="194" t="e">
        <f>$F206*M206*N$2</f>
        <v>#REF!</v>
      </c>
      <c r="O206" s="194"/>
      <c r="P206" s="194" t="e">
        <f>$F206*O206*P$2</f>
        <v>#REF!</v>
      </c>
      <c r="Q206" s="194"/>
      <c r="R206" s="194"/>
      <c r="S206" s="194"/>
      <c r="T206" s="194"/>
      <c r="U206" s="262" t="e">
        <f>H206+J206+L206+N206+P206+R206+T206</f>
        <v>#REF!</v>
      </c>
      <c r="V206" s="151"/>
      <c r="W206" s="170">
        <f t="shared" ref="W206:W212" si="470">G206+I206+K206+M206+O206+Q206+S206</f>
        <v>0</v>
      </c>
      <c r="X206" s="170">
        <f t="shared" si="468"/>
        <v>12</v>
      </c>
      <c r="Y206" s="170">
        <f t="shared" ref="Y206:Y212" si="471">W206-G206</f>
        <v>0</v>
      </c>
      <c r="Z206" s="151" t="e">
        <f t="shared" ref="Z206:Z212" si="472">U206/12</f>
        <v>#REF!</v>
      </c>
      <c r="AA206" s="170"/>
      <c r="AB206" s="170"/>
      <c r="AC206" s="170"/>
      <c r="AE206" s="152"/>
      <c r="AF206" s="152"/>
      <c r="AG206" s="401" t="e">
        <f t="shared" si="469"/>
        <v>#REF!</v>
      </c>
    </row>
    <row r="207" spans="1:33" s="142" customFormat="1" ht="15" x14ac:dyDescent="0.25">
      <c r="A207" s="155"/>
      <c r="B207" s="389" t="s">
        <v>328</v>
      </c>
      <c r="C207" s="351" t="s">
        <v>124</v>
      </c>
      <c r="D207" s="169">
        <v>1</v>
      </c>
      <c r="E207" s="194" t="e">
        <f>штатное!#REF!</f>
        <v>#REF!</v>
      </c>
      <c r="F207" s="194" t="e">
        <f t="shared" ref="F207:F212" si="473">D207*E207</f>
        <v>#REF!</v>
      </c>
      <c r="G207" s="194"/>
      <c r="H207" s="194" t="e">
        <f t="shared" ref="H207:H212" si="474">$F207*G207*H$2</f>
        <v>#REF!</v>
      </c>
      <c r="I207" s="194"/>
      <c r="J207" s="194" t="e">
        <f t="shared" ref="J207:J212" si="475">$F207*I207*J$2</f>
        <v>#REF!</v>
      </c>
      <c r="K207" s="194"/>
      <c r="L207" s="194" t="e">
        <f t="shared" ref="L207:L212" si="476">$F207*K207*L$2</f>
        <v>#REF!</v>
      </c>
      <c r="M207" s="194"/>
      <c r="N207" s="194" t="e">
        <f t="shared" ref="N207:N212" si="477">$F207*M207*N$2</f>
        <v>#REF!</v>
      </c>
      <c r="O207" s="194"/>
      <c r="P207" s="194" t="e">
        <f t="shared" ref="P207:P212" si="478">$F207*O207*P$2</f>
        <v>#REF!</v>
      </c>
      <c r="Q207" s="194"/>
      <c r="R207" s="194"/>
      <c r="S207" s="194"/>
      <c r="T207" s="194"/>
      <c r="U207" s="262" t="e">
        <f t="shared" ref="U207:U212" si="479">H207+J207+L207+N207+P207+R207+T207</f>
        <v>#REF!</v>
      </c>
      <c r="V207" s="151"/>
      <c r="W207" s="170">
        <f t="shared" si="470"/>
        <v>0</v>
      </c>
      <c r="X207" s="170">
        <f t="shared" si="468"/>
        <v>12</v>
      </c>
      <c r="Y207" s="170">
        <f t="shared" si="471"/>
        <v>0</v>
      </c>
      <c r="Z207" s="151" t="e">
        <f t="shared" si="472"/>
        <v>#REF!</v>
      </c>
      <c r="AA207" s="170"/>
      <c r="AB207" s="170"/>
      <c r="AC207" s="170"/>
      <c r="AE207" s="152"/>
      <c r="AF207" s="152"/>
      <c r="AG207" s="401" t="e">
        <f t="shared" si="469"/>
        <v>#REF!</v>
      </c>
    </row>
    <row r="208" spans="1:33" s="142" customFormat="1" ht="15" x14ac:dyDescent="0.25">
      <c r="A208" s="155"/>
      <c r="B208" s="389" t="s">
        <v>339</v>
      </c>
      <c r="C208" s="18" t="s">
        <v>124</v>
      </c>
      <c r="D208" s="169">
        <v>1</v>
      </c>
      <c r="E208" s="194" t="e">
        <f>штатное!#REF!</f>
        <v>#REF!</v>
      </c>
      <c r="F208" s="194" t="e">
        <f t="shared" si="473"/>
        <v>#REF!</v>
      </c>
      <c r="G208" s="194"/>
      <c r="H208" s="194" t="e">
        <f t="shared" si="474"/>
        <v>#REF!</v>
      </c>
      <c r="I208" s="194"/>
      <c r="J208" s="194" t="e">
        <f t="shared" si="475"/>
        <v>#REF!</v>
      </c>
      <c r="K208" s="194"/>
      <c r="L208" s="194" t="e">
        <f t="shared" si="476"/>
        <v>#REF!</v>
      </c>
      <c r="M208" s="194"/>
      <c r="N208" s="194" t="e">
        <f t="shared" si="477"/>
        <v>#REF!</v>
      </c>
      <c r="O208" s="194"/>
      <c r="P208" s="194" t="e">
        <f t="shared" si="478"/>
        <v>#REF!</v>
      </c>
      <c r="Q208" s="194"/>
      <c r="R208" s="194"/>
      <c r="S208" s="194"/>
      <c r="T208" s="194"/>
      <c r="U208" s="262" t="e">
        <f t="shared" si="479"/>
        <v>#REF!</v>
      </c>
      <c r="V208" s="151"/>
      <c r="W208" s="170">
        <f t="shared" si="470"/>
        <v>0</v>
      </c>
      <c r="X208" s="170">
        <f t="shared" si="468"/>
        <v>12</v>
      </c>
      <c r="Y208" s="170">
        <f t="shared" si="471"/>
        <v>0</v>
      </c>
      <c r="Z208" s="151" t="e">
        <f t="shared" si="472"/>
        <v>#REF!</v>
      </c>
      <c r="AA208" s="170"/>
      <c r="AB208" s="170"/>
      <c r="AC208" s="170"/>
      <c r="AE208" s="152"/>
      <c r="AF208" s="152"/>
      <c r="AG208" s="401" t="e">
        <f t="shared" si="469"/>
        <v>#REF!</v>
      </c>
    </row>
    <row r="209" spans="1:33" s="142" customFormat="1" ht="15" x14ac:dyDescent="0.25">
      <c r="A209" s="155"/>
      <c r="B209" s="390" t="s">
        <v>340</v>
      </c>
      <c r="C209" s="18" t="s">
        <v>124</v>
      </c>
      <c r="D209" s="169">
        <v>1</v>
      </c>
      <c r="E209" s="194" t="e">
        <f>штатное!#REF!</f>
        <v>#REF!</v>
      </c>
      <c r="F209" s="194" t="e">
        <f t="shared" si="473"/>
        <v>#REF!</v>
      </c>
      <c r="G209" s="194"/>
      <c r="H209" s="194" t="e">
        <f t="shared" si="474"/>
        <v>#REF!</v>
      </c>
      <c r="I209" s="194"/>
      <c r="J209" s="194" t="e">
        <f t="shared" si="475"/>
        <v>#REF!</v>
      </c>
      <c r="K209" s="194"/>
      <c r="L209" s="194" t="e">
        <f t="shared" si="476"/>
        <v>#REF!</v>
      </c>
      <c r="M209" s="194"/>
      <c r="N209" s="194" t="e">
        <f t="shared" si="477"/>
        <v>#REF!</v>
      </c>
      <c r="O209" s="194"/>
      <c r="P209" s="194" t="e">
        <f t="shared" si="478"/>
        <v>#REF!</v>
      </c>
      <c r="Q209" s="194"/>
      <c r="R209" s="194"/>
      <c r="S209" s="194"/>
      <c r="T209" s="194"/>
      <c r="U209" s="262" t="e">
        <f t="shared" si="479"/>
        <v>#REF!</v>
      </c>
      <c r="V209" s="151"/>
      <c r="W209" s="170">
        <f t="shared" si="470"/>
        <v>0</v>
      </c>
      <c r="X209" s="170">
        <f t="shared" si="468"/>
        <v>12</v>
      </c>
      <c r="Y209" s="170">
        <f t="shared" si="471"/>
        <v>0</v>
      </c>
      <c r="Z209" s="151" t="e">
        <f t="shared" si="472"/>
        <v>#REF!</v>
      </c>
      <c r="AA209" s="170"/>
      <c r="AB209" s="170"/>
      <c r="AC209" s="170"/>
      <c r="AE209" s="152"/>
      <c r="AF209" s="152"/>
      <c r="AG209" s="401" t="e">
        <f t="shared" si="469"/>
        <v>#REF!</v>
      </c>
    </row>
    <row r="210" spans="1:33" s="142" customFormat="1" ht="15" x14ac:dyDescent="0.25">
      <c r="A210" s="155"/>
      <c r="B210" s="390" t="s">
        <v>330</v>
      </c>
      <c r="C210" s="18" t="s">
        <v>124</v>
      </c>
      <c r="D210" s="169">
        <v>1</v>
      </c>
      <c r="E210" s="194" t="e">
        <f>штатное!#REF!</f>
        <v>#REF!</v>
      </c>
      <c r="F210" s="194" t="e">
        <f t="shared" si="473"/>
        <v>#REF!</v>
      </c>
      <c r="G210" s="194"/>
      <c r="H210" s="194" t="e">
        <f t="shared" si="474"/>
        <v>#REF!</v>
      </c>
      <c r="I210" s="194"/>
      <c r="J210" s="194" t="e">
        <f t="shared" si="475"/>
        <v>#REF!</v>
      </c>
      <c r="K210" s="194"/>
      <c r="L210" s="194" t="e">
        <f t="shared" si="476"/>
        <v>#REF!</v>
      </c>
      <c r="M210" s="194"/>
      <c r="N210" s="194" t="e">
        <f t="shared" si="477"/>
        <v>#REF!</v>
      </c>
      <c r="O210" s="194"/>
      <c r="P210" s="194" t="e">
        <f t="shared" si="478"/>
        <v>#REF!</v>
      </c>
      <c r="Q210" s="194"/>
      <c r="R210" s="194"/>
      <c r="S210" s="194"/>
      <c r="T210" s="194"/>
      <c r="U210" s="262" t="e">
        <f t="shared" si="479"/>
        <v>#REF!</v>
      </c>
      <c r="V210" s="151"/>
      <c r="W210" s="170">
        <f t="shared" si="470"/>
        <v>0</v>
      </c>
      <c r="X210" s="170">
        <f t="shared" si="468"/>
        <v>12</v>
      </c>
      <c r="Y210" s="170">
        <f t="shared" si="471"/>
        <v>0</v>
      </c>
      <c r="Z210" s="151" t="e">
        <f t="shared" si="472"/>
        <v>#REF!</v>
      </c>
      <c r="AA210" s="170"/>
      <c r="AB210" s="170"/>
      <c r="AC210" s="170"/>
      <c r="AE210" s="152"/>
      <c r="AF210" s="152"/>
      <c r="AG210" s="401" t="e">
        <f t="shared" si="469"/>
        <v>#REF!</v>
      </c>
    </row>
    <row r="211" spans="1:33" s="142" customFormat="1" ht="15" x14ac:dyDescent="0.25">
      <c r="A211" s="155"/>
      <c r="B211" s="389" t="s">
        <v>331</v>
      </c>
      <c r="C211" s="18" t="s">
        <v>124</v>
      </c>
      <c r="D211" s="169">
        <v>1</v>
      </c>
      <c r="E211" s="194" t="e">
        <f>штатное!#REF!</f>
        <v>#REF!</v>
      </c>
      <c r="F211" s="194" t="e">
        <f t="shared" si="473"/>
        <v>#REF!</v>
      </c>
      <c r="G211" s="194"/>
      <c r="H211" s="194" t="e">
        <f t="shared" si="474"/>
        <v>#REF!</v>
      </c>
      <c r="I211" s="194"/>
      <c r="J211" s="194" t="e">
        <f t="shared" si="475"/>
        <v>#REF!</v>
      </c>
      <c r="K211" s="194"/>
      <c r="L211" s="194" t="e">
        <f t="shared" si="476"/>
        <v>#REF!</v>
      </c>
      <c r="M211" s="194"/>
      <c r="N211" s="194" t="e">
        <f t="shared" si="477"/>
        <v>#REF!</v>
      </c>
      <c r="O211" s="194"/>
      <c r="P211" s="194" t="e">
        <f t="shared" si="478"/>
        <v>#REF!</v>
      </c>
      <c r="Q211" s="194"/>
      <c r="R211" s="194"/>
      <c r="S211" s="194"/>
      <c r="T211" s="194"/>
      <c r="U211" s="262" t="e">
        <f t="shared" si="479"/>
        <v>#REF!</v>
      </c>
      <c r="V211" s="151"/>
      <c r="W211" s="170">
        <f t="shared" si="470"/>
        <v>0</v>
      </c>
      <c r="X211" s="170">
        <f t="shared" si="468"/>
        <v>12</v>
      </c>
      <c r="Y211" s="170">
        <f t="shared" si="471"/>
        <v>0</v>
      </c>
      <c r="Z211" s="151" t="e">
        <f t="shared" si="472"/>
        <v>#REF!</v>
      </c>
      <c r="AA211" s="170"/>
      <c r="AB211" s="170"/>
      <c r="AC211" s="170"/>
      <c r="AE211" s="152"/>
      <c r="AF211" s="152"/>
      <c r="AG211" s="401" t="e">
        <f t="shared" si="469"/>
        <v>#REF!</v>
      </c>
    </row>
    <row r="212" spans="1:33" s="142" customFormat="1" ht="15" x14ac:dyDescent="0.25">
      <c r="A212" s="155"/>
      <c r="B212" s="389" t="s">
        <v>331</v>
      </c>
      <c r="C212" s="18" t="s">
        <v>124</v>
      </c>
      <c r="D212" s="169">
        <v>1</v>
      </c>
      <c r="E212" s="194" t="e">
        <f>штатное!#REF!</f>
        <v>#REF!</v>
      </c>
      <c r="F212" s="194" t="e">
        <f t="shared" si="473"/>
        <v>#REF!</v>
      </c>
      <c r="G212" s="194"/>
      <c r="H212" s="194" t="e">
        <f t="shared" si="474"/>
        <v>#REF!</v>
      </c>
      <c r="I212" s="194"/>
      <c r="J212" s="194" t="e">
        <f t="shared" si="475"/>
        <v>#REF!</v>
      </c>
      <c r="K212" s="194"/>
      <c r="L212" s="194" t="e">
        <f t="shared" si="476"/>
        <v>#REF!</v>
      </c>
      <c r="M212" s="194"/>
      <c r="N212" s="194" t="e">
        <f t="shared" si="477"/>
        <v>#REF!</v>
      </c>
      <c r="O212" s="194"/>
      <c r="P212" s="194" t="e">
        <f t="shared" si="478"/>
        <v>#REF!</v>
      </c>
      <c r="Q212" s="194"/>
      <c r="R212" s="194"/>
      <c r="S212" s="194"/>
      <c r="T212" s="194"/>
      <c r="U212" s="262" t="e">
        <f t="shared" si="479"/>
        <v>#REF!</v>
      </c>
      <c r="V212" s="151"/>
      <c r="W212" s="170">
        <f t="shared" si="470"/>
        <v>0</v>
      </c>
      <c r="X212" s="170">
        <f t="shared" si="468"/>
        <v>12</v>
      </c>
      <c r="Y212" s="170">
        <f t="shared" si="471"/>
        <v>0</v>
      </c>
      <c r="Z212" s="151" t="e">
        <f t="shared" si="472"/>
        <v>#REF!</v>
      </c>
      <c r="AA212" s="170"/>
      <c r="AB212" s="170"/>
      <c r="AC212" s="170"/>
      <c r="AE212" s="152"/>
      <c r="AF212" s="152"/>
      <c r="AG212" s="401" t="e">
        <f t="shared" si="469"/>
        <v>#REF!</v>
      </c>
    </row>
    <row r="213" spans="1:33" s="142" customFormat="1" ht="15" x14ac:dyDescent="0.25">
      <c r="A213" s="155"/>
      <c r="B213" s="372" t="s">
        <v>18</v>
      </c>
      <c r="C213" s="163"/>
      <c r="D213" s="164">
        <f>SUM(D205:D212)</f>
        <v>8</v>
      </c>
      <c r="E213" s="164" t="e">
        <f>SUM(E205:E212)</f>
        <v>#REF!</v>
      </c>
      <c r="F213" s="164" t="e">
        <f t="shared" ref="F213:T213" si="480">SUM(F205:F212)</f>
        <v>#REF!</v>
      </c>
      <c r="G213" s="164">
        <f t="shared" si="480"/>
        <v>0</v>
      </c>
      <c r="H213" s="164" t="e">
        <f t="shared" si="480"/>
        <v>#REF!</v>
      </c>
      <c r="I213" s="164">
        <f t="shared" si="480"/>
        <v>0</v>
      </c>
      <c r="J213" s="164" t="e">
        <f t="shared" si="480"/>
        <v>#REF!</v>
      </c>
      <c r="K213" s="164">
        <f t="shared" si="480"/>
        <v>0</v>
      </c>
      <c r="L213" s="164" t="e">
        <f t="shared" si="480"/>
        <v>#REF!</v>
      </c>
      <c r="M213" s="164">
        <f t="shared" si="480"/>
        <v>0</v>
      </c>
      <c r="N213" s="164" t="e">
        <f t="shared" si="480"/>
        <v>#REF!</v>
      </c>
      <c r="O213" s="164">
        <f t="shared" si="480"/>
        <v>0</v>
      </c>
      <c r="P213" s="164" t="e">
        <f t="shared" si="480"/>
        <v>#REF!</v>
      </c>
      <c r="Q213" s="164">
        <f t="shared" si="480"/>
        <v>0</v>
      </c>
      <c r="R213" s="164">
        <f t="shared" si="480"/>
        <v>0</v>
      </c>
      <c r="S213" s="164">
        <f t="shared" si="480"/>
        <v>0</v>
      </c>
      <c r="T213" s="164">
        <f t="shared" si="480"/>
        <v>0</v>
      </c>
      <c r="U213" s="164" t="e">
        <f>SUM(U205:U212)</f>
        <v>#REF!</v>
      </c>
      <c r="V213" s="151" t="e">
        <f>ROUND(U213/12,2)</f>
        <v>#REF!</v>
      </c>
      <c r="W213" s="170"/>
      <c r="X213" s="170"/>
      <c r="Y213" s="170"/>
      <c r="Z213" s="151" t="e">
        <f>U213/12</f>
        <v>#REF!</v>
      </c>
      <c r="AA213" s="170"/>
      <c r="AB213" s="170"/>
      <c r="AC213" s="170"/>
      <c r="AE213" s="152"/>
      <c r="AF213" s="152"/>
      <c r="AG213" s="401" t="e">
        <f t="shared" si="469"/>
        <v>#REF!</v>
      </c>
    </row>
    <row r="214" spans="1:33" s="142" customFormat="1" ht="15" x14ac:dyDescent="0.25">
      <c r="A214" s="155"/>
      <c r="B214" s="391"/>
      <c r="C214" s="171"/>
      <c r="D214" s="172"/>
      <c r="E214" s="173"/>
      <c r="F214" s="173"/>
      <c r="G214" s="174"/>
      <c r="H214" s="173"/>
      <c r="I214" s="174"/>
      <c r="J214" s="173"/>
      <c r="K214" s="174"/>
      <c r="L214" s="173"/>
      <c r="M214" s="174"/>
      <c r="N214" s="173"/>
      <c r="O214" s="174"/>
      <c r="P214" s="173"/>
      <c r="Q214" s="174"/>
      <c r="R214" s="173"/>
      <c r="S214" s="174"/>
      <c r="T214" s="173"/>
      <c r="U214" s="173"/>
      <c r="V214" s="175"/>
      <c r="W214" s="175"/>
      <c r="X214" s="175"/>
      <c r="Y214" s="175"/>
      <c r="Z214" s="175"/>
      <c r="AA214" s="175"/>
      <c r="AB214" s="175"/>
      <c r="AC214" s="175"/>
      <c r="AG214" s="399"/>
    </row>
    <row r="215" spans="1:33" s="142" customFormat="1" ht="15.75" thickBot="1" x14ac:dyDescent="0.3">
      <c r="A215" s="176"/>
      <c r="B215" s="395" t="s">
        <v>36</v>
      </c>
      <c r="C215" s="177"/>
      <c r="D215" s="165" t="e">
        <f>D184+D170+D158+D151+D141+D133+D125+D115+D100+D81+D62+D44+D39+D33+D21+D16+D10+D26+D203+D213</f>
        <v>#REF!</v>
      </c>
      <c r="E215" s="165" t="e">
        <f>E184+E170+E158+E151+E141+E133+E125+E115+E100+E81+E62+E44+E39+E33+E21+E16+E10+E26+E203+E213</f>
        <v>#REF!</v>
      </c>
      <c r="F215" s="165" t="e">
        <f>F184+F170+F158+F151+F141+F133+F125+F115+F100+F81+F62+F44+F39+F33+F21+F16+F10+F26+F203+F213</f>
        <v>#REF!</v>
      </c>
      <c r="G215" s="165"/>
      <c r="H215" s="165" t="e">
        <f>H184+H170+H158+H151+H141+H133+H125+H115+H100+H81+H62+H44+H39+H33+H21+H16+H10+H26+H203+H213</f>
        <v>#REF!</v>
      </c>
      <c r="I215" s="165"/>
      <c r="J215" s="165" t="e">
        <f>J184+J170+J158+J151+J141+J133+J125+J115+J100+J81+J62+J44+J39+J33+J21+J16+J10+J26+J203+J213</f>
        <v>#REF!</v>
      </c>
      <c r="K215" s="165"/>
      <c r="L215" s="165" t="e">
        <f>L184+L170+L158+L151+L141+L133+L125+L115+L100+L81+L62+L44+L39+L33+L21+L16+L10+L26+L203+L213</f>
        <v>#REF!</v>
      </c>
      <c r="M215" s="165"/>
      <c r="N215" s="165" t="e">
        <f>N184+N170+N158+N151+N141+N133+N125+N115+N100+N81+N62+N44+N39+N33+N21+N16+N10+N26+N203+N213</f>
        <v>#REF!</v>
      </c>
      <c r="O215" s="165"/>
      <c r="P215" s="165" t="e">
        <f>P184+P170+P158+P151+P141+P133+P125+P115+P100+P81+P62+P44+P39+P33+P21+P16+P10+P26+P203+P213</f>
        <v>#REF!</v>
      </c>
      <c r="Q215" s="165"/>
      <c r="R215" s="165">
        <f ca="1">R184+R170+R158+R151+R141+R133+R125+R115+R100+R81+R62+R44+R39+R33+R21+R16+R10+R26+R203+R213</f>
        <v>151</v>
      </c>
      <c r="S215" s="165"/>
      <c r="T215" s="165">
        <f t="shared" ref="T215:AG215" ca="1" si="481">T184+T170+T158+T151+T141+T133+T125+T115+T100+T81+T62+T44+T39+T33+T21+T16+T10+T26+T203+T213</f>
        <v>151</v>
      </c>
      <c r="U215" s="165" t="e">
        <f t="shared" si="481"/>
        <v>#REF!</v>
      </c>
      <c r="V215" s="165" t="e">
        <f t="shared" si="481"/>
        <v>#REF!</v>
      </c>
      <c r="W215" s="165">
        <f t="shared" si="481"/>
        <v>100</v>
      </c>
      <c r="X215" s="165">
        <f t="shared" si="481"/>
        <v>92</v>
      </c>
      <c r="Y215" s="165">
        <f t="shared" si="481"/>
        <v>66</v>
      </c>
      <c r="Z215" s="165" t="e">
        <f t="shared" si="481"/>
        <v>#REF!</v>
      </c>
      <c r="AA215" s="165">
        <f t="shared" si="481"/>
        <v>0</v>
      </c>
      <c r="AB215" s="165">
        <f t="shared" si="481"/>
        <v>0</v>
      </c>
      <c r="AC215" s="165">
        <f t="shared" si="481"/>
        <v>0</v>
      </c>
      <c r="AD215" s="165">
        <f t="shared" si="481"/>
        <v>0</v>
      </c>
      <c r="AE215" s="165">
        <f t="shared" si="481"/>
        <v>2393068</v>
      </c>
      <c r="AF215" s="165" t="e">
        <f t="shared" si="481"/>
        <v>#REF!</v>
      </c>
      <c r="AG215" s="165" t="e">
        <f t="shared" si="481"/>
        <v>#REF!</v>
      </c>
    </row>
    <row r="216" spans="1:33" s="142" customFormat="1" ht="15.75" thickBot="1" x14ac:dyDescent="0.3">
      <c r="B216" s="396"/>
      <c r="D216" s="178"/>
      <c r="G216" s="179"/>
      <c r="I216" s="179"/>
      <c r="K216" s="179"/>
      <c r="M216" s="179"/>
      <c r="N216" s="180" t="s">
        <v>52</v>
      </c>
      <c r="O216" s="181"/>
      <c r="P216" s="180"/>
      <c r="Q216" s="181"/>
      <c r="R216" s="180"/>
      <c r="S216" s="181"/>
      <c r="T216" s="180"/>
      <c r="U216" s="182" t="e">
        <f>ROUND(U215/12,2)</f>
        <v>#REF!</v>
      </c>
      <c r="V216" s="151" t="e">
        <f>SUM(V5:V214)</f>
        <v>#REF!</v>
      </c>
      <c r="W216" s="151"/>
      <c r="X216" s="151"/>
      <c r="Y216" s="151"/>
      <c r="Z216" s="151"/>
      <c r="AA216" s="151"/>
      <c r="AB216" s="151"/>
      <c r="AC216" s="151"/>
      <c r="AG216" s="399"/>
    </row>
    <row r="218" spans="1:33" x14ac:dyDescent="0.25">
      <c r="U218" s="186"/>
      <c r="V218" s="186"/>
    </row>
    <row r="219" spans="1:33" x14ac:dyDescent="0.25">
      <c r="E219" s="186"/>
    </row>
    <row r="221" spans="1:33" ht="15" x14ac:dyDescent="0.25">
      <c r="D221" s="187"/>
    </row>
  </sheetData>
  <autoFilter ref="B3:Y184"/>
  <mergeCells count="4">
    <mergeCell ref="B1:B2"/>
    <mergeCell ref="E1:E2"/>
    <mergeCell ref="F1:F2"/>
    <mergeCell ref="G1:U1"/>
  </mergeCells>
  <pageMargins left="0.7" right="0.7" top="0.75" bottom="0.75" header="0.3" footer="0.3"/>
  <pageSetup paperSize="9" scale="2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46"/>
  <sheetViews>
    <sheetView topLeftCell="A25" workbookViewId="0">
      <selection activeCell="J40" sqref="J40"/>
    </sheetView>
  </sheetViews>
  <sheetFormatPr defaultRowHeight="15" x14ac:dyDescent="0.25"/>
  <cols>
    <col min="1" max="1" width="20.140625" customWidth="1"/>
    <col min="2" max="2" width="18" customWidth="1"/>
    <col min="3" max="3" width="20.28515625" customWidth="1"/>
    <col min="4" max="4" width="18.7109375" customWidth="1"/>
    <col min="5" max="5" width="17.28515625" customWidth="1"/>
    <col min="6" max="6" width="10" bestFit="1" customWidth="1"/>
    <col min="7" max="7" width="16.42578125" customWidth="1"/>
  </cols>
  <sheetData>
    <row r="1" spans="1:7" ht="15.75" thickBot="1" x14ac:dyDescent="0.3">
      <c r="A1" s="547" t="s">
        <v>53</v>
      </c>
      <c r="B1" s="547"/>
      <c r="C1" s="547"/>
      <c r="D1" s="547"/>
    </row>
    <row r="2" spans="1:7" s="30" customFormat="1" x14ac:dyDescent="0.25">
      <c r="A2" s="41" t="str">
        <f>[1]штатное!B75</f>
        <v>Старший администратор вычислительной сети</v>
      </c>
      <c r="B2" s="42"/>
      <c r="C2" s="42"/>
      <c r="D2" s="42"/>
      <c r="E2" s="42"/>
      <c r="F2" s="42"/>
      <c r="G2" s="43"/>
    </row>
    <row r="3" spans="1:7" x14ac:dyDescent="0.25">
      <c r="A3" s="44" t="s">
        <v>153</v>
      </c>
      <c r="B3" s="14"/>
      <c r="C3" s="14"/>
      <c r="D3" s="14"/>
      <c r="E3" s="14"/>
      <c r="F3" s="14"/>
      <c r="G3" s="45"/>
    </row>
    <row r="4" spans="1:7" ht="75" x14ac:dyDescent="0.25">
      <c r="A4" s="46" t="s">
        <v>263</v>
      </c>
      <c r="B4" s="10" t="s">
        <v>54</v>
      </c>
      <c r="C4" s="10" t="s">
        <v>55</v>
      </c>
      <c r="D4" s="10" t="s">
        <v>56</v>
      </c>
      <c r="E4" s="15" t="s">
        <v>155</v>
      </c>
      <c r="F4" s="14"/>
      <c r="G4" s="45"/>
    </row>
    <row r="5" spans="1:7" x14ac:dyDescent="0.25">
      <c r="A5" s="25">
        <f>D9</f>
        <v>2920</v>
      </c>
      <c r="B5" s="11" t="e">
        <f>C12</f>
        <v>#REF!</v>
      </c>
      <c r="C5" s="12">
        <v>0.2</v>
      </c>
      <c r="D5" s="13" t="e">
        <f>A5*B5*C5</f>
        <v>#REF!</v>
      </c>
      <c r="E5" s="52" t="e">
        <f>D5/12</f>
        <v>#REF!</v>
      </c>
      <c r="F5" s="14"/>
      <c r="G5" s="45"/>
    </row>
    <row r="6" spans="1:7" x14ac:dyDescent="0.25">
      <c r="A6" s="44"/>
      <c r="B6" s="14"/>
      <c r="C6" s="14"/>
      <c r="D6" s="14"/>
      <c r="E6" s="14"/>
      <c r="F6" s="14"/>
      <c r="G6" s="45"/>
    </row>
    <row r="7" spans="1:7" x14ac:dyDescent="0.25">
      <c r="A7" s="44"/>
      <c r="B7" s="14"/>
      <c r="C7" s="14"/>
      <c r="D7" s="14"/>
      <c r="E7" s="14"/>
      <c r="F7" s="14"/>
      <c r="G7" s="45"/>
    </row>
    <row r="8" spans="1:7" ht="60" x14ac:dyDescent="0.25">
      <c r="A8" s="46" t="s">
        <v>57</v>
      </c>
      <c r="B8" s="10" t="s">
        <v>58</v>
      </c>
      <c r="C8" s="10" t="s">
        <v>59</v>
      </c>
      <c r="D8" s="10" t="s">
        <v>263</v>
      </c>
      <c r="E8" s="14"/>
      <c r="F8" s="14"/>
      <c r="G8" s="45"/>
    </row>
    <row r="9" spans="1:7" x14ac:dyDescent="0.25">
      <c r="A9" s="25">
        <v>365</v>
      </c>
      <c r="B9" s="11">
        <v>8</v>
      </c>
      <c r="C9" s="11">
        <v>1</v>
      </c>
      <c r="D9" s="11">
        <f>A9*B9*C9</f>
        <v>2920</v>
      </c>
      <c r="E9" s="14"/>
      <c r="F9" s="14"/>
      <c r="G9" s="45"/>
    </row>
    <row r="10" spans="1:7" x14ac:dyDescent="0.25">
      <c r="A10" s="44"/>
      <c r="B10" s="14"/>
      <c r="C10" s="14"/>
      <c r="D10" s="14"/>
      <c r="E10" s="14"/>
      <c r="F10" s="14"/>
      <c r="G10" s="45"/>
    </row>
    <row r="11" spans="1:7" ht="45" x14ac:dyDescent="0.25">
      <c r="A11" s="46" t="s">
        <v>60</v>
      </c>
      <c r="B11" s="10" t="s">
        <v>61</v>
      </c>
      <c r="C11" s="10" t="s">
        <v>54</v>
      </c>
      <c r="D11" s="14"/>
      <c r="E11" s="14"/>
      <c r="F11" s="14"/>
      <c r="G11" s="45"/>
    </row>
    <row r="12" spans="1:7" x14ac:dyDescent="0.25">
      <c r="A12" s="35" t="e">
        <f>штатное!#REF!</f>
        <v>#REF!</v>
      </c>
      <c r="B12" s="11">
        <f>B15</f>
        <v>164.33333333333334</v>
      </c>
      <c r="C12" s="11" t="e">
        <f>ROUND(A12/B12,2)</f>
        <v>#REF!</v>
      </c>
      <c r="D12" s="14"/>
      <c r="E12" s="14"/>
      <c r="F12" s="14"/>
      <c r="G12" s="45"/>
    </row>
    <row r="13" spans="1:7" x14ac:dyDescent="0.25">
      <c r="A13" s="47"/>
      <c r="B13" s="14"/>
      <c r="C13" s="14"/>
      <c r="D13" s="14"/>
      <c r="E13" s="14"/>
      <c r="F13" s="14"/>
      <c r="G13" s="45"/>
    </row>
    <row r="14" spans="1:7" ht="45" x14ac:dyDescent="0.25">
      <c r="A14" s="46" t="s">
        <v>300</v>
      </c>
      <c r="B14" s="10" t="s">
        <v>61</v>
      </c>
      <c r="C14" s="14"/>
      <c r="D14" s="14"/>
      <c r="E14" s="14"/>
      <c r="F14" s="14"/>
      <c r="G14" s="45"/>
    </row>
    <row r="15" spans="1:7" x14ac:dyDescent="0.25">
      <c r="A15" s="25">
        <v>1972</v>
      </c>
      <c r="B15" s="11">
        <f>A15/12</f>
        <v>164.33333333333334</v>
      </c>
      <c r="C15" s="14"/>
      <c r="D15" s="14"/>
      <c r="E15" s="14"/>
      <c r="F15" s="14"/>
      <c r="G15" s="45"/>
    </row>
    <row r="16" spans="1:7" x14ac:dyDescent="0.25">
      <c r="A16" s="44"/>
      <c r="B16" s="14"/>
      <c r="C16" s="14"/>
      <c r="D16" s="14"/>
      <c r="E16" s="14"/>
      <c r="F16" s="14"/>
      <c r="G16" s="45"/>
    </row>
    <row r="17" spans="1:7" x14ac:dyDescent="0.25">
      <c r="A17" s="44"/>
      <c r="B17" s="14"/>
      <c r="C17" s="14"/>
      <c r="D17" s="14"/>
      <c r="E17" s="14"/>
      <c r="F17" s="14"/>
      <c r="G17" s="45"/>
    </row>
    <row r="18" spans="1:7" x14ac:dyDescent="0.25">
      <c r="A18" s="44" t="s">
        <v>62</v>
      </c>
      <c r="B18" s="14"/>
      <c r="C18" s="14"/>
      <c r="D18" s="14"/>
      <c r="E18" s="14"/>
      <c r="F18" s="14"/>
      <c r="G18" s="45"/>
    </row>
    <row r="19" spans="1:7" ht="75" x14ac:dyDescent="0.25">
      <c r="A19" s="46" t="s">
        <v>301</v>
      </c>
      <c r="B19" s="10" t="s">
        <v>302</v>
      </c>
      <c r="C19" s="10" t="s">
        <v>63</v>
      </c>
      <c r="D19" s="10" t="s">
        <v>54</v>
      </c>
      <c r="E19" s="10" t="s">
        <v>55</v>
      </c>
      <c r="F19" s="15" t="s">
        <v>56</v>
      </c>
      <c r="G19" s="48" t="s">
        <v>155</v>
      </c>
    </row>
    <row r="20" spans="1:7" ht="15.75" thickBot="1" x14ac:dyDescent="0.3">
      <c r="A20" s="27">
        <v>14</v>
      </c>
      <c r="B20" s="28">
        <v>24</v>
      </c>
      <c r="C20" s="28">
        <f>C9</f>
        <v>1</v>
      </c>
      <c r="D20" s="28" t="e">
        <f>C12</f>
        <v>#REF!</v>
      </c>
      <c r="E20" s="49">
        <v>2</v>
      </c>
      <c r="F20" s="50" t="e">
        <f>A20*B20*C20*D20*E20</f>
        <v>#REF!</v>
      </c>
      <c r="G20" s="51" t="e">
        <f>F20/12</f>
        <v>#REF!</v>
      </c>
    </row>
    <row r="21" spans="1:7" ht="15.75" thickBot="1" x14ac:dyDescent="0.3"/>
    <row r="22" spans="1:7" s="30" customFormat="1" x14ac:dyDescent="0.25">
      <c r="A22" s="41" t="str">
        <f>[1]штатное!B76</f>
        <v>Администратор вычислительной сети</v>
      </c>
      <c r="B22" s="42"/>
      <c r="C22" s="42"/>
      <c r="D22" s="42"/>
      <c r="E22" s="42"/>
      <c r="F22" s="42"/>
      <c r="G22" s="43"/>
    </row>
    <row r="23" spans="1:7" x14ac:dyDescent="0.25">
      <c r="A23" s="44"/>
      <c r="B23" s="14"/>
      <c r="C23" s="14"/>
      <c r="D23" s="14"/>
      <c r="E23" s="14"/>
      <c r="F23" s="14"/>
      <c r="G23" s="45"/>
    </row>
    <row r="24" spans="1:7" x14ac:dyDescent="0.25">
      <c r="A24" s="44" t="s">
        <v>153</v>
      </c>
      <c r="B24" s="14"/>
      <c r="C24" s="14"/>
      <c r="D24" s="14"/>
      <c r="E24" s="14"/>
      <c r="F24" s="14"/>
      <c r="G24" s="45"/>
    </row>
    <row r="25" spans="1:7" ht="75" x14ac:dyDescent="0.25">
      <c r="A25" s="46" t="s">
        <v>152</v>
      </c>
      <c r="B25" s="10" t="s">
        <v>54</v>
      </c>
      <c r="C25" s="10" t="s">
        <v>55</v>
      </c>
      <c r="D25" s="10" t="s">
        <v>56</v>
      </c>
      <c r="E25" s="15" t="s">
        <v>155</v>
      </c>
      <c r="F25" s="14"/>
      <c r="G25" s="45"/>
    </row>
    <row r="26" spans="1:7" x14ac:dyDescent="0.25">
      <c r="A26" s="25">
        <f>D30</f>
        <v>2920</v>
      </c>
      <c r="B26" s="11" t="e">
        <f>C33</f>
        <v>#REF!</v>
      </c>
      <c r="C26" s="12">
        <v>0.2</v>
      </c>
      <c r="D26" s="13" t="e">
        <f>A26*B26*C26</f>
        <v>#REF!</v>
      </c>
      <c r="E26" s="52" t="e">
        <f>D26/12</f>
        <v>#REF!</v>
      </c>
      <c r="F26" s="14"/>
      <c r="G26" s="45"/>
    </row>
    <row r="27" spans="1:7" x14ac:dyDescent="0.25">
      <c r="A27" s="44"/>
      <c r="B27" s="14"/>
      <c r="C27" s="14"/>
      <c r="D27" s="14"/>
      <c r="E27" s="14"/>
      <c r="F27" s="14"/>
      <c r="G27" s="45"/>
    </row>
    <row r="28" spans="1:7" x14ac:dyDescent="0.25">
      <c r="A28" s="44"/>
      <c r="B28" s="14"/>
      <c r="C28" s="14"/>
      <c r="D28" s="14"/>
      <c r="E28" s="14"/>
      <c r="F28" s="14"/>
      <c r="G28" s="45"/>
    </row>
    <row r="29" spans="1:7" ht="60" x14ac:dyDescent="0.25">
      <c r="A29" s="46" t="s">
        <v>57</v>
      </c>
      <c r="B29" s="10" t="s">
        <v>58</v>
      </c>
      <c r="C29" s="10" t="s">
        <v>59</v>
      </c>
      <c r="D29" s="10" t="s">
        <v>152</v>
      </c>
      <c r="E29" s="14"/>
      <c r="F29" s="14"/>
      <c r="G29" s="45"/>
    </row>
    <row r="30" spans="1:7" x14ac:dyDescent="0.25">
      <c r="A30" s="25">
        <v>365</v>
      </c>
      <c r="B30" s="11">
        <v>8</v>
      </c>
      <c r="C30" s="11">
        <v>1</v>
      </c>
      <c r="D30" s="11">
        <f>A30*B30*C30</f>
        <v>2920</v>
      </c>
      <c r="E30" s="14"/>
      <c r="F30" s="14"/>
      <c r="G30" s="45"/>
    </row>
    <row r="31" spans="1:7" x14ac:dyDescent="0.25">
      <c r="A31" s="44"/>
      <c r="B31" s="14"/>
      <c r="C31" s="14"/>
      <c r="D31" s="14"/>
      <c r="E31" s="14"/>
      <c r="F31" s="14"/>
      <c r="G31" s="45"/>
    </row>
    <row r="32" spans="1:7" ht="45" x14ac:dyDescent="0.25">
      <c r="A32" s="46" t="s">
        <v>60</v>
      </c>
      <c r="B32" s="10" t="s">
        <v>61</v>
      </c>
      <c r="C32" s="10" t="s">
        <v>54</v>
      </c>
      <c r="D32" s="14"/>
      <c r="E32" s="14"/>
      <c r="F32" s="14"/>
      <c r="G32" s="45"/>
    </row>
    <row r="33" spans="1:7" x14ac:dyDescent="0.25">
      <c r="A33" s="35" t="e">
        <f>штатное!#REF!</f>
        <v>#REF!</v>
      </c>
      <c r="B33" s="11">
        <f>B36</f>
        <v>164.33333333333334</v>
      </c>
      <c r="C33" s="11" t="e">
        <f>ROUND(A33/B33,2)</f>
        <v>#REF!</v>
      </c>
      <c r="D33" s="14"/>
      <c r="E33" s="14"/>
      <c r="F33" s="14"/>
      <c r="G33" s="45"/>
    </row>
    <row r="34" spans="1:7" x14ac:dyDescent="0.25">
      <c r="A34" s="47"/>
      <c r="B34" s="14"/>
      <c r="C34" s="14"/>
      <c r="D34" s="14"/>
      <c r="E34" s="14"/>
      <c r="F34" s="14"/>
      <c r="G34" s="45"/>
    </row>
    <row r="35" spans="1:7" ht="45" x14ac:dyDescent="0.25">
      <c r="A35" s="46" t="s">
        <v>154</v>
      </c>
      <c r="B35" s="10" t="s">
        <v>61</v>
      </c>
      <c r="C35" s="14"/>
      <c r="D35" s="14"/>
      <c r="E35" s="14"/>
      <c r="F35" s="14"/>
      <c r="G35" s="45"/>
    </row>
    <row r="36" spans="1:7" x14ac:dyDescent="0.25">
      <c r="A36" s="25">
        <f>A15</f>
        <v>1972</v>
      </c>
      <c r="B36" s="11">
        <f>A36/12</f>
        <v>164.33333333333334</v>
      </c>
      <c r="C36" s="14"/>
      <c r="D36" s="14"/>
      <c r="E36" s="14"/>
      <c r="F36" s="14"/>
      <c r="G36" s="45"/>
    </row>
    <row r="37" spans="1:7" x14ac:dyDescent="0.25">
      <c r="A37" s="44"/>
      <c r="B37" s="14"/>
      <c r="C37" s="14"/>
      <c r="D37" s="14"/>
      <c r="E37" s="14"/>
      <c r="F37" s="14"/>
      <c r="G37" s="45"/>
    </row>
    <row r="38" spans="1:7" x14ac:dyDescent="0.25">
      <c r="A38" s="44"/>
      <c r="B38" s="14"/>
      <c r="C38" s="14"/>
      <c r="D38" s="14"/>
      <c r="E38" s="14"/>
      <c r="F38" s="14"/>
      <c r="G38" s="45"/>
    </row>
    <row r="39" spans="1:7" x14ac:dyDescent="0.25">
      <c r="A39" s="44" t="s">
        <v>62</v>
      </c>
      <c r="B39" s="14"/>
      <c r="C39" s="14"/>
      <c r="D39" s="14"/>
      <c r="E39" s="14"/>
      <c r="F39" s="14"/>
      <c r="G39" s="45"/>
    </row>
    <row r="40" spans="1:7" ht="75" x14ac:dyDescent="0.25">
      <c r="A40" s="46" t="s">
        <v>301</v>
      </c>
      <c r="B40" s="10" t="s">
        <v>302</v>
      </c>
      <c r="C40" s="10" t="s">
        <v>63</v>
      </c>
      <c r="D40" s="10" t="s">
        <v>54</v>
      </c>
      <c r="E40" s="10" t="s">
        <v>55</v>
      </c>
      <c r="F40" s="15" t="s">
        <v>56</v>
      </c>
      <c r="G40" s="48" t="s">
        <v>155</v>
      </c>
    </row>
    <row r="41" spans="1:7" ht="15.75" thickBot="1" x14ac:dyDescent="0.3">
      <c r="A41" s="27">
        <v>14</v>
      </c>
      <c r="B41" s="28">
        <v>24</v>
      </c>
      <c r="C41" s="28">
        <f>C30</f>
        <v>1</v>
      </c>
      <c r="D41" s="28" t="e">
        <f>C33</f>
        <v>#REF!</v>
      </c>
      <c r="E41" s="49">
        <v>2</v>
      </c>
      <c r="F41" s="50" t="e">
        <f>A41*B41*C41*D41*E41</f>
        <v>#REF!</v>
      </c>
      <c r="G41" s="51" t="e">
        <f>F41/12</f>
        <v>#REF!</v>
      </c>
    </row>
    <row r="44" spans="1:7" x14ac:dyDescent="0.25">
      <c r="G44" t="e">
        <f>E5+E26</f>
        <v>#REF!</v>
      </c>
    </row>
    <row r="46" spans="1:7" x14ac:dyDescent="0.25">
      <c r="G46" t="e">
        <f>G41+G20</f>
        <v>#REF!</v>
      </c>
    </row>
  </sheetData>
  <mergeCells count="1">
    <mergeCell ref="A1:D1"/>
  </mergeCells>
  <phoneticPr fontId="1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O88"/>
  <sheetViews>
    <sheetView workbookViewId="0">
      <selection activeCell="W49" sqref="W49"/>
    </sheetView>
  </sheetViews>
  <sheetFormatPr defaultRowHeight="15" x14ac:dyDescent="0.25"/>
  <cols>
    <col min="2" max="2" width="21.140625" customWidth="1"/>
    <col min="3" max="3" width="10.140625" bestFit="1" customWidth="1"/>
  </cols>
  <sheetData>
    <row r="6" spans="3:12" x14ac:dyDescent="0.25">
      <c r="C6" t="s">
        <v>83</v>
      </c>
    </row>
    <row r="7" spans="3:12" x14ac:dyDescent="0.25">
      <c r="C7" t="s">
        <v>28</v>
      </c>
    </row>
    <row r="8" spans="3:12" x14ac:dyDescent="0.25">
      <c r="C8" t="s">
        <v>84</v>
      </c>
      <c r="D8">
        <v>1</v>
      </c>
    </row>
    <row r="9" spans="3:12" x14ac:dyDescent="0.25">
      <c r="C9" t="s">
        <v>85</v>
      </c>
      <c r="D9">
        <v>1</v>
      </c>
    </row>
    <row r="10" spans="3:12" x14ac:dyDescent="0.25">
      <c r="C10" t="s">
        <v>86</v>
      </c>
      <c r="D10">
        <v>1</v>
      </c>
    </row>
    <row r="11" spans="3:12" x14ac:dyDescent="0.25">
      <c r="C11" t="s">
        <v>87</v>
      </c>
      <c r="D11">
        <v>1</v>
      </c>
    </row>
    <row r="12" spans="3:12" x14ac:dyDescent="0.25">
      <c r="C12" t="s">
        <v>88</v>
      </c>
      <c r="D12">
        <v>0.5</v>
      </c>
    </row>
    <row r="13" spans="3:12" x14ac:dyDescent="0.25">
      <c r="C13" t="s">
        <v>89</v>
      </c>
      <c r="D13">
        <v>0.5</v>
      </c>
    </row>
    <row r="14" spans="3:12" x14ac:dyDescent="0.25">
      <c r="C14" t="s">
        <v>90</v>
      </c>
      <c r="D14">
        <v>0.5</v>
      </c>
    </row>
    <row r="15" spans="3:12" x14ac:dyDescent="0.25">
      <c r="C15" t="s">
        <v>91</v>
      </c>
      <c r="D15">
        <v>0.5</v>
      </c>
    </row>
    <row r="16" spans="3:12" x14ac:dyDescent="0.25">
      <c r="C16" t="s">
        <v>92</v>
      </c>
      <c r="D16">
        <f>SUM(D8:D15)</f>
        <v>6</v>
      </c>
      <c r="L16">
        <v>0.2</v>
      </c>
    </row>
    <row r="17" spans="1:15" x14ac:dyDescent="0.25">
      <c r="B17" t="s">
        <v>96</v>
      </c>
      <c r="H17">
        <v>8</v>
      </c>
      <c r="L17">
        <f>ROUND(13700/165.05,2)</f>
        <v>83.01</v>
      </c>
    </row>
    <row r="18" spans="1:15" ht="15.75" thickBot="1" x14ac:dyDescent="0.3">
      <c r="D18" s="30" t="s">
        <v>95</v>
      </c>
      <c r="H18" s="30" t="s">
        <v>93</v>
      </c>
      <c r="L18" s="30" t="s">
        <v>94</v>
      </c>
    </row>
    <row r="19" spans="1:15" x14ac:dyDescent="0.25">
      <c r="A19">
        <f>B19/4</f>
        <v>0.25</v>
      </c>
      <c r="B19">
        <v>1</v>
      </c>
      <c r="C19" s="20">
        <v>42675</v>
      </c>
      <c r="D19" s="22">
        <v>2</v>
      </c>
      <c r="E19" s="23"/>
      <c r="F19" s="23"/>
      <c r="G19" s="31"/>
      <c r="H19" s="22">
        <f>D19*$H$17</f>
        <v>16</v>
      </c>
      <c r="I19" s="23"/>
      <c r="J19" s="23"/>
      <c r="K19" s="31"/>
      <c r="L19" s="34">
        <f>H19*$L$17*$L$16</f>
        <v>265.63200000000001</v>
      </c>
      <c r="M19" s="23"/>
      <c r="N19" s="23"/>
      <c r="O19" s="24"/>
    </row>
    <row r="20" spans="1:15" x14ac:dyDescent="0.25">
      <c r="A20">
        <f t="shared" ref="A20:A79" si="0">B20/4</f>
        <v>0.5</v>
      </c>
      <c r="B20">
        <f>B19+1</f>
        <v>2</v>
      </c>
      <c r="C20" s="20">
        <v>42676</v>
      </c>
      <c r="D20" s="25"/>
      <c r="E20" s="11">
        <v>2</v>
      </c>
      <c r="F20" s="11"/>
      <c r="G20" s="32"/>
      <c r="H20" s="25"/>
      <c r="I20" s="11">
        <f>E20*$H$17</f>
        <v>16</v>
      </c>
      <c r="J20" s="11"/>
      <c r="K20" s="32"/>
      <c r="L20" s="35"/>
      <c r="M20" s="13">
        <f>I20*$L$17*$L$16</f>
        <v>265.63200000000001</v>
      </c>
      <c r="N20" s="13"/>
      <c r="O20" s="36"/>
    </row>
    <row r="21" spans="1:15" x14ac:dyDescent="0.25">
      <c r="A21">
        <f t="shared" si="0"/>
        <v>0.75</v>
      </c>
      <c r="B21">
        <f t="shared" ref="B21:B79" si="1">B20+1</f>
        <v>3</v>
      </c>
      <c r="C21" s="20">
        <v>42677</v>
      </c>
      <c r="D21" s="25"/>
      <c r="E21" s="11"/>
      <c r="F21" s="11">
        <v>1</v>
      </c>
      <c r="G21" s="32"/>
      <c r="H21" s="25"/>
      <c r="I21" s="11"/>
      <c r="J21" s="11">
        <f>F21*$H$17</f>
        <v>8</v>
      </c>
      <c r="K21" s="32"/>
      <c r="L21" s="35"/>
      <c r="M21" s="13"/>
      <c r="N21" s="13">
        <f>J21*$L$17*$L$16</f>
        <v>132.816</v>
      </c>
      <c r="O21" s="36"/>
    </row>
    <row r="22" spans="1:15" x14ac:dyDescent="0.25">
      <c r="A22">
        <f t="shared" si="0"/>
        <v>1</v>
      </c>
      <c r="B22">
        <f t="shared" si="1"/>
        <v>4</v>
      </c>
      <c r="C22" s="20">
        <v>42678</v>
      </c>
      <c r="D22" s="25"/>
      <c r="E22" s="11"/>
      <c r="F22" s="11"/>
      <c r="G22" s="32">
        <v>1</v>
      </c>
      <c r="H22" s="25"/>
      <c r="I22" s="11"/>
      <c r="J22" s="11"/>
      <c r="K22" s="32">
        <f>G22*$H$17</f>
        <v>8</v>
      </c>
      <c r="L22" s="35"/>
      <c r="M22" s="13"/>
      <c r="N22" s="13"/>
      <c r="O22" s="36">
        <f>K22*$L$17*$L$16</f>
        <v>132.816</v>
      </c>
    </row>
    <row r="23" spans="1:15" x14ac:dyDescent="0.25">
      <c r="A23">
        <f t="shared" si="0"/>
        <v>1.25</v>
      </c>
      <c r="B23">
        <f t="shared" si="1"/>
        <v>5</v>
      </c>
      <c r="C23" s="20">
        <v>42679</v>
      </c>
      <c r="D23" s="25">
        <v>2</v>
      </c>
      <c r="E23" s="11"/>
      <c r="F23" s="11"/>
      <c r="G23" s="32"/>
      <c r="H23" s="25">
        <f>D23*$H$17</f>
        <v>16</v>
      </c>
      <c r="I23" s="11"/>
      <c r="J23" s="11"/>
      <c r="K23" s="32"/>
      <c r="L23" s="35">
        <f t="shared" ref="L23" si="2">H23*$L$17*$L$16</f>
        <v>265.63200000000001</v>
      </c>
      <c r="M23" s="11"/>
      <c r="N23" s="11"/>
      <c r="O23" s="26"/>
    </row>
    <row r="24" spans="1:15" x14ac:dyDescent="0.25">
      <c r="A24">
        <f t="shared" si="0"/>
        <v>1.5</v>
      </c>
      <c r="B24">
        <f t="shared" si="1"/>
        <v>6</v>
      </c>
      <c r="C24" s="20">
        <v>42680</v>
      </c>
      <c r="D24" s="25"/>
      <c r="E24" s="11">
        <v>2</v>
      </c>
      <c r="F24" s="11"/>
      <c r="G24" s="32"/>
      <c r="H24" s="25"/>
      <c r="I24" s="11">
        <f>E24*$H$17</f>
        <v>16</v>
      </c>
      <c r="J24" s="11"/>
      <c r="K24" s="32"/>
      <c r="L24" s="35"/>
      <c r="M24" s="13">
        <f t="shared" ref="M24" si="3">I24*$L$17*$L$16</f>
        <v>265.63200000000001</v>
      </c>
      <c r="N24" s="13"/>
      <c r="O24" s="36"/>
    </row>
    <row r="25" spans="1:15" x14ac:dyDescent="0.25">
      <c r="A25">
        <f t="shared" si="0"/>
        <v>1.75</v>
      </c>
      <c r="B25">
        <f t="shared" si="1"/>
        <v>7</v>
      </c>
      <c r="C25" s="20">
        <v>42681</v>
      </c>
      <c r="D25" s="25"/>
      <c r="E25" s="11"/>
      <c r="F25" s="11">
        <v>1</v>
      </c>
      <c r="G25" s="32"/>
      <c r="H25" s="25"/>
      <c r="I25" s="11"/>
      <c r="J25" s="11">
        <f>F25*$H$17</f>
        <v>8</v>
      </c>
      <c r="K25" s="32"/>
      <c r="L25" s="35"/>
      <c r="M25" s="13"/>
      <c r="N25" s="13">
        <f t="shared" ref="N25" si="4">J25*$L$17*$L$16</f>
        <v>132.816</v>
      </c>
      <c r="O25" s="36"/>
    </row>
    <row r="26" spans="1:15" x14ac:dyDescent="0.25">
      <c r="A26">
        <f t="shared" si="0"/>
        <v>2</v>
      </c>
      <c r="B26">
        <f t="shared" si="1"/>
        <v>8</v>
      </c>
      <c r="C26" s="20">
        <v>42682</v>
      </c>
      <c r="D26" s="25"/>
      <c r="E26" s="11"/>
      <c r="F26" s="11"/>
      <c r="G26" s="32">
        <v>1</v>
      </c>
      <c r="H26" s="25"/>
      <c r="I26" s="11"/>
      <c r="J26" s="11"/>
      <c r="K26" s="32">
        <f>G26*$H$17</f>
        <v>8</v>
      </c>
      <c r="L26" s="35"/>
      <c r="M26" s="13"/>
      <c r="N26" s="13"/>
      <c r="O26" s="36">
        <f t="shared" ref="O26" si="5">K26*$L$17*$L$16</f>
        <v>132.816</v>
      </c>
    </row>
    <row r="27" spans="1:15" x14ac:dyDescent="0.25">
      <c r="A27">
        <f t="shared" si="0"/>
        <v>2.25</v>
      </c>
      <c r="B27">
        <f t="shared" si="1"/>
        <v>9</v>
      </c>
      <c r="C27" s="20">
        <v>42683</v>
      </c>
      <c r="D27" s="25">
        <v>2</v>
      </c>
      <c r="E27" s="11"/>
      <c r="F27" s="11"/>
      <c r="G27" s="32"/>
      <c r="H27" s="25">
        <f>D27*$H$17</f>
        <v>16</v>
      </c>
      <c r="I27" s="11"/>
      <c r="J27" s="11"/>
      <c r="K27" s="32"/>
      <c r="L27" s="35">
        <f t="shared" ref="L27" si="6">H27*$L$17*$L$16</f>
        <v>265.63200000000001</v>
      </c>
      <c r="M27" s="11"/>
      <c r="N27" s="11"/>
      <c r="O27" s="26"/>
    </row>
    <row r="28" spans="1:15" x14ac:dyDescent="0.25">
      <c r="A28">
        <f t="shared" si="0"/>
        <v>2.5</v>
      </c>
      <c r="B28">
        <f t="shared" si="1"/>
        <v>10</v>
      </c>
      <c r="C28" s="20">
        <v>42684</v>
      </c>
      <c r="D28" s="25"/>
      <c r="E28" s="11">
        <v>2</v>
      </c>
      <c r="F28" s="11"/>
      <c r="G28" s="32"/>
      <c r="H28" s="25"/>
      <c r="I28" s="11">
        <f>E28*$H$17</f>
        <v>16</v>
      </c>
      <c r="J28" s="11"/>
      <c r="K28" s="32"/>
      <c r="L28" s="35"/>
      <c r="M28" s="13">
        <f t="shared" ref="M28" si="7">I28*$L$17*$L$16</f>
        <v>265.63200000000001</v>
      </c>
      <c r="N28" s="13"/>
      <c r="O28" s="36"/>
    </row>
    <row r="29" spans="1:15" x14ac:dyDescent="0.25">
      <c r="A29">
        <f t="shared" si="0"/>
        <v>2.75</v>
      </c>
      <c r="B29">
        <f t="shared" si="1"/>
        <v>11</v>
      </c>
      <c r="C29" s="20">
        <v>42685</v>
      </c>
      <c r="D29" s="25"/>
      <c r="E29" s="11"/>
      <c r="F29" s="11">
        <v>1</v>
      </c>
      <c r="G29" s="32"/>
      <c r="H29" s="25"/>
      <c r="I29" s="11"/>
      <c r="J29" s="11">
        <f>F29*$H$17</f>
        <v>8</v>
      </c>
      <c r="K29" s="32"/>
      <c r="L29" s="35"/>
      <c r="M29" s="13"/>
      <c r="N29" s="13">
        <f t="shared" ref="N29" si="8">J29*$L$17*$L$16</f>
        <v>132.816</v>
      </c>
      <c r="O29" s="36"/>
    </row>
    <row r="30" spans="1:15" x14ac:dyDescent="0.25">
      <c r="A30">
        <f t="shared" si="0"/>
        <v>3</v>
      </c>
      <c r="B30">
        <f t="shared" si="1"/>
        <v>12</v>
      </c>
      <c r="C30" s="20">
        <v>42686</v>
      </c>
      <c r="D30" s="25"/>
      <c r="E30" s="11"/>
      <c r="F30" s="11"/>
      <c r="G30" s="32">
        <v>1</v>
      </c>
      <c r="H30" s="25"/>
      <c r="I30" s="11"/>
      <c r="J30" s="11"/>
      <c r="K30" s="32">
        <f>G30*$H$17</f>
        <v>8</v>
      </c>
      <c r="L30" s="35"/>
      <c r="M30" s="13"/>
      <c r="N30" s="13"/>
      <c r="O30" s="36">
        <f t="shared" ref="O30" si="9">K30*$L$17*$L$16</f>
        <v>132.816</v>
      </c>
    </row>
    <row r="31" spans="1:15" x14ac:dyDescent="0.25">
      <c r="A31">
        <f t="shared" si="0"/>
        <v>3.25</v>
      </c>
      <c r="B31">
        <f t="shared" si="1"/>
        <v>13</v>
      </c>
      <c r="C31" s="20">
        <v>42687</v>
      </c>
      <c r="D31" s="25">
        <v>2</v>
      </c>
      <c r="E31" s="11"/>
      <c r="F31" s="11"/>
      <c r="G31" s="32"/>
      <c r="H31" s="25">
        <f>D31*$H$17</f>
        <v>16</v>
      </c>
      <c r="I31" s="11"/>
      <c r="J31" s="11"/>
      <c r="K31" s="32"/>
      <c r="L31" s="35">
        <f t="shared" ref="L31" si="10">H31*$L$17*$L$16</f>
        <v>265.63200000000001</v>
      </c>
      <c r="M31" s="11"/>
      <c r="N31" s="11"/>
      <c r="O31" s="26"/>
    </row>
    <row r="32" spans="1:15" x14ac:dyDescent="0.25">
      <c r="A32">
        <f t="shared" si="0"/>
        <v>3.5</v>
      </c>
      <c r="B32">
        <f t="shared" si="1"/>
        <v>14</v>
      </c>
      <c r="C32" s="20">
        <v>42688</v>
      </c>
      <c r="D32" s="25"/>
      <c r="E32" s="11">
        <v>2</v>
      </c>
      <c r="F32" s="11"/>
      <c r="G32" s="32"/>
      <c r="H32" s="25"/>
      <c r="I32" s="11">
        <f>E32*$H$17</f>
        <v>16</v>
      </c>
      <c r="J32" s="11"/>
      <c r="K32" s="32"/>
      <c r="L32" s="35"/>
      <c r="M32" s="13">
        <f t="shared" ref="M32" si="11">I32*$L$17*$L$16</f>
        <v>265.63200000000001</v>
      </c>
      <c r="N32" s="13"/>
      <c r="O32" s="36"/>
    </row>
    <row r="33" spans="1:15" x14ac:dyDescent="0.25">
      <c r="A33">
        <f t="shared" si="0"/>
        <v>3.75</v>
      </c>
      <c r="B33">
        <f t="shared" si="1"/>
        <v>15</v>
      </c>
      <c r="C33" s="20">
        <v>42689</v>
      </c>
      <c r="D33" s="25"/>
      <c r="E33" s="11"/>
      <c r="F33" s="11">
        <v>1</v>
      </c>
      <c r="G33" s="32"/>
      <c r="H33" s="25"/>
      <c r="I33" s="11"/>
      <c r="J33" s="11">
        <f>F33*$H$17</f>
        <v>8</v>
      </c>
      <c r="K33" s="32"/>
      <c r="L33" s="35"/>
      <c r="M33" s="13"/>
      <c r="N33" s="13">
        <f t="shared" ref="N33" si="12">J33*$L$17*$L$16</f>
        <v>132.816</v>
      </c>
      <c r="O33" s="36"/>
    </row>
    <row r="34" spans="1:15" x14ac:dyDescent="0.25">
      <c r="A34">
        <f t="shared" si="0"/>
        <v>4</v>
      </c>
      <c r="B34">
        <f t="shared" si="1"/>
        <v>16</v>
      </c>
      <c r="C34" s="20">
        <v>42690</v>
      </c>
      <c r="D34" s="25"/>
      <c r="E34" s="11"/>
      <c r="F34" s="11"/>
      <c r="G34" s="32">
        <v>1</v>
      </c>
      <c r="H34" s="25"/>
      <c r="I34" s="11"/>
      <c r="J34" s="11"/>
      <c r="K34" s="32">
        <f>G34*$H$17</f>
        <v>8</v>
      </c>
      <c r="L34" s="35"/>
      <c r="M34" s="13"/>
      <c r="N34" s="13"/>
      <c r="O34" s="36">
        <f t="shared" ref="O34" si="13">K34*$L$17*$L$16</f>
        <v>132.816</v>
      </c>
    </row>
    <row r="35" spans="1:15" x14ac:dyDescent="0.25">
      <c r="A35">
        <f t="shared" si="0"/>
        <v>4.25</v>
      </c>
      <c r="B35">
        <f t="shared" si="1"/>
        <v>17</v>
      </c>
      <c r="C35" s="20">
        <v>42691</v>
      </c>
      <c r="D35" s="25">
        <v>2</v>
      </c>
      <c r="E35" s="11"/>
      <c r="F35" s="11"/>
      <c r="G35" s="32"/>
      <c r="H35" s="25">
        <f>D35*$H$17</f>
        <v>16</v>
      </c>
      <c r="I35" s="11"/>
      <c r="J35" s="11"/>
      <c r="K35" s="32"/>
      <c r="L35" s="35">
        <f t="shared" ref="L35" si="14">H35*$L$17*$L$16</f>
        <v>265.63200000000001</v>
      </c>
      <c r="M35" s="11"/>
      <c r="N35" s="11"/>
      <c r="O35" s="26"/>
    </row>
    <row r="36" spans="1:15" x14ac:dyDescent="0.25">
      <c r="A36">
        <f t="shared" si="0"/>
        <v>4.5</v>
      </c>
      <c r="B36">
        <f t="shared" si="1"/>
        <v>18</v>
      </c>
      <c r="C36" s="20">
        <v>42692</v>
      </c>
      <c r="D36" s="25"/>
      <c r="E36" s="11">
        <v>2</v>
      </c>
      <c r="F36" s="11"/>
      <c r="G36" s="32"/>
      <c r="H36" s="25"/>
      <c r="I36" s="11">
        <f>E36*$H$17</f>
        <v>16</v>
      </c>
      <c r="J36" s="11"/>
      <c r="K36" s="32"/>
      <c r="L36" s="35"/>
      <c r="M36" s="13">
        <f t="shared" ref="M36" si="15">I36*$L$17*$L$16</f>
        <v>265.63200000000001</v>
      </c>
      <c r="N36" s="13"/>
      <c r="O36" s="36"/>
    </row>
    <row r="37" spans="1:15" x14ac:dyDescent="0.25">
      <c r="A37">
        <f t="shared" si="0"/>
        <v>4.75</v>
      </c>
      <c r="B37">
        <f t="shared" si="1"/>
        <v>19</v>
      </c>
      <c r="C37" s="20">
        <v>42693</v>
      </c>
      <c r="D37" s="25"/>
      <c r="E37" s="11"/>
      <c r="F37" s="11">
        <v>1</v>
      </c>
      <c r="G37" s="32"/>
      <c r="H37" s="25"/>
      <c r="I37" s="11"/>
      <c r="J37" s="11">
        <f>F37*$H$17</f>
        <v>8</v>
      </c>
      <c r="K37" s="32"/>
      <c r="L37" s="35"/>
      <c r="M37" s="13"/>
      <c r="N37" s="13">
        <f t="shared" ref="N37" si="16">J37*$L$17*$L$16</f>
        <v>132.816</v>
      </c>
      <c r="O37" s="36"/>
    </row>
    <row r="38" spans="1:15" x14ac:dyDescent="0.25">
      <c r="A38">
        <f t="shared" si="0"/>
        <v>5</v>
      </c>
      <c r="B38">
        <f t="shared" si="1"/>
        <v>20</v>
      </c>
      <c r="C38" s="20">
        <v>42694</v>
      </c>
      <c r="D38" s="25"/>
      <c r="E38" s="11"/>
      <c r="F38" s="11"/>
      <c r="G38" s="32">
        <v>1</v>
      </c>
      <c r="H38" s="25"/>
      <c r="I38" s="11"/>
      <c r="J38" s="11"/>
      <c r="K38" s="32">
        <f>G38*$H$17</f>
        <v>8</v>
      </c>
      <c r="L38" s="35"/>
      <c r="M38" s="13"/>
      <c r="N38" s="13"/>
      <c r="O38" s="36">
        <f t="shared" ref="O38" si="17">K38*$L$17*$L$16</f>
        <v>132.816</v>
      </c>
    </row>
    <row r="39" spans="1:15" x14ac:dyDescent="0.25">
      <c r="A39">
        <f t="shared" si="0"/>
        <v>5.25</v>
      </c>
      <c r="B39">
        <f t="shared" si="1"/>
        <v>21</v>
      </c>
      <c r="C39" s="20">
        <v>42695</v>
      </c>
      <c r="D39" s="25">
        <v>2</v>
      </c>
      <c r="E39" s="11"/>
      <c r="F39" s="11"/>
      <c r="G39" s="32"/>
      <c r="H39" s="25">
        <f>D39*$H$17</f>
        <v>16</v>
      </c>
      <c r="I39" s="11"/>
      <c r="J39" s="11"/>
      <c r="K39" s="32"/>
      <c r="L39" s="35">
        <f t="shared" ref="L39" si="18">H39*$L$17*$L$16</f>
        <v>265.63200000000001</v>
      </c>
      <c r="M39" s="11"/>
      <c r="N39" s="11"/>
      <c r="O39" s="26"/>
    </row>
    <row r="40" spans="1:15" x14ac:dyDescent="0.25">
      <c r="A40">
        <f t="shared" si="0"/>
        <v>5.5</v>
      </c>
      <c r="B40">
        <f t="shared" si="1"/>
        <v>22</v>
      </c>
      <c r="C40" s="20">
        <v>42696</v>
      </c>
      <c r="D40" s="25"/>
      <c r="E40" s="11">
        <v>2</v>
      </c>
      <c r="F40" s="11"/>
      <c r="G40" s="32"/>
      <c r="H40" s="25"/>
      <c r="I40" s="11">
        <f>E40*$H$17</f>
        <v>16</v>
      </c>
      <c r="J40" s="11"/>
      <c r="K40" s="32"/>
      <c r="L40" s="35"/>
      <c r="M40" s="13">
        <f t="shared" ref="M40" si="19">I40*$L$17*$L$16</f>
        <v>265.63200000000001</v>
      </c>
      <c r="N40" s="13"/>
      <c r="O40" s="36"/>
    </row>
    <row r="41" spans="1:15" x14ac:dyDescent="0.25">
      <c r="A41">
        <f t="shared" si="0"/>
        <v>5.75</v>
      </c>
      <c r="B41">
        <f t="shared" si="1"/>
        <v>23</v>
      </c>
      <c r="C41" s="20">
        <v>42697</v>
      </c>
      <c r="D41" s="25"/>
      <c r="E41" s="11"/>
      <c r="F41" s="11">
        <v>1</v>
      </c>
      <c r="G41" s="32"/>
      <c r="H41" s="25"/>
      <c r="I41" s="11"/>
      <c r="J41" s="11">
        <f>F41*$H$17</f>
        <v>8</v>
      </c>
      <c r="K41" s="32"/>
      <c r="L41" s="35"/>
      <c r="M41" s="13"/>
      <c r="N41" s="13">
        <f t="shared" ref="N41" si="20">J41*$L$17*$L$16</f>
        <v>132.816</v>
      </c>
      <c r="O41" s="36"/>
    </row>
    <row r="42" spans="1:15" x14ac:dyDescent="0.25">
      <c r="A42">
        <f t="shared" si="0"/>
        <v>6</v>
      </c>
      <c r="B42">
        <f t="shared" si="1"/>
        <v>24</v>
      </c>
      <c r="C42" s="20">
        <v>42698</v>
      </c>
      <c r="D42" s="25"/>
      <c r="E42" s="11"/>
      <c r="F42" s="11"/>
      <c r="G42" s="32">
        <v>1</v>
      </c>
      <c r="H42" s="25"/>
      <c r="I42" s="11"/>
      <c r="J42" s="11"/>
      <c r="K42" s="32">
        <f>G42*$H$17</f>
        <v>8</v>
      </c>
      <c r="L42" s="35"/>
      <c r="M42" s="13"/>
      <c r="N42" s="13"/>
      <c r="O42" s="36">
        <f t="shared" ref="O42" si="21">K42*$L$17*$L$16</f>
        <v>132.816</v>
      </c>
    </row>
    <row r="43" spans="1:15" x14ac:dyDescent="0.25">
      <c r="A43">
        <f t="shared" si="0"/>
        <v>6.25</v>
      </c>
      <c r="B43">
        <f t="shared" si="1"/>
        <v>25</v>
      </c>
      <c r="C43" s="20">
        <v>42699</v>
      </c>
      <c r="D43" s="25">
        <v>2</v>
      </c>
      <c r="E43" s="11"/>
      <c r="F43" s="11"/>
      <c r="G43" s="32"/>
      <c r="H43" s="25">
        <f>D43*$H$17</f>
        <v>16</v>
      </c>
      <c r="I43" s="11"/>
      <c r="J43" s="11"/>
      <c r="K43" s="32"/>
      <c r="L43" s="35">
        <f t="shared" ref="L43" si="22">H43*$L$17*$L$16</f>
        <v>265.63200000000001</v>
      </c>
      <c r="M43" s="11"/>
      <c r="N43" s="11"/>
      <c r="O43" s="26"/>
    </row>
    <row r="44" spans="1:15" x14ac:dyDescent="0.25">
      <c r="A44">
        <f t="shared" si="0"/>
        <v>6.5</v>
      </c>
      <c r="B44">
        <f t="shared" si="1"/>
        <v>26</v>
      </c>
      <c r="C44" s="20">
        <v>42700</v>
      </c>
      <c r="D44" s="25"/>
      <c r="E44" s="11">
        <v>2</v>
      </c>
      <c r="F44" s="11"/>
      <c r="G44" s="32"/>
      <c r="H44" s="25"/>
      <c r="I44" s="11">
        <f>E44*$H$17</f>
        <v>16</v>
      </c>
      <c r="J44" s="11"/>
      <c r="K44" s="32"/>
      <c r="L44" s="35"/>
      <c r="M44" s="13">
        <f t="shared" ref="M44" si="23">I44*$L$17*$L$16</f>
        <v>265.63200000000001</v>
      </c>
      <c r="N44" s="13"/>
      <c r="O44" s="36"/>
    </row>
    <row r="45" spans="1:15" x14ac:dyDescent="0.25">
      <c r="A45">
        <f t="shared" si="0"/>
        <v>6.75</v>
      </c>
      <c r="B45">
        <f t="shared" si="1"/>
        <v>27</v>
      </c>
      <c r="C45" s="20">
        <v>42701</v>
      </c>
      <c r="D45" s="25"/>
      <c r="E45" s="11"/>
      <c r="F45" s="11">
        <v>1</v>
      </c>
      <c r="G45" s="32"/>
      <c r="H45" s="25"/>
      <c r="I45" s="11"/>
      <c r="J45" s="11">
        <f>F45*$H$17</f>
        <v>8</v>
      </c>
      <c r="K45" s="32"/>
      <c r="L45" s="35"/>
      <c r="M45" s="13"/>
      <c r="N45" s="13">
        <f t="shared" ref="N45" si="24">J45*$L$17*$L$16</f>
        <v>132.816</v>
      </c>
      <c r="O45" s="36"/>
    </row>
    <row r="46" spans="1:15" x14ac:dyDescent="0.25">
      <c r="A46">
        <f t="shared" si="0"/>
        <v>7</v>
      </c>
      <c r="B46">
        <f t="shared" si="1"/>
        <v>28</v>
      </c>
      <c r="C46" s="20">
        <v>42702</v>
      </c>
      <c r="D46" s="25"/>
      <c r="E46" s="11"/>
      <c r="F46" s="11"/>
      <c r="G46" s="32">
        <v>1</v>
      </c>
      <c r="H46" s="25"/>
      <c r="I46" s="11"/>
      <c r="J46" s="11"/>
      <c r="K46" s="32">
        <f>G46*$H$17</f>
        <v>8</v>
      </c>
      <c r="L46" s="35"/>
      <c r="M46" s="13"/>
      <c r="N46" s="13"/>
      <c r="O46" s="36">
        <f t="shared" ref="O46" si="25">K46*$L$17*$L$16</f>
        <v>132.816</v>
      </c>
    </row>
    <row r="47" spans="1:15" x14ac:dyDescent="0.25">
      <c r="A47">
        <f t="shared" si="0"/>
        <v>7.25</v>
      </c>
      <c r="B47">
        <f t="shared" si="1"/>
        <v>29</v>
      </c>
      <c r="C47" s="20">
        <v>42703</v>
      </c>
      <c r="D47" s="25">
        <v>2</v>
      </c>
      <c r="E47" s="11"/>
      <c r="F47" s="11"/>
      <c r="G47" s="32"/>
      <c r="H47" s="25">
        <f>D47*$H$17</f>
        <v>16</v>
      </c>
      <c r="I47" s="11"/>
      <c r="J47" s="11"/>
      <c r="K47" s="32"/>
      <c r="L47" s="35">
        <f t="shared" ref="L47" si="26">H47*$L$17*$L$16</f>
        <v>265.63200000000001</v>
      </c>
      <c r="M47" s="11"/>
      <c r="N47" s="11"/>
      <c r="O47" s="26"/>
    </row>
    <row r="48" spans="1:15" x14ac:dyDescent="0.25">
      <c r="A48">
        <f t="shared" si="0"/>
        <v>7.5</v>
      </c>
      <c r="B48">
        <f t="shared" si="1"/>
        <v>30</v>
      </c>
      <c r="C48" s="20">
        <v>42704</v>
      </c>
      <c r="D48" s="25"/>
      <c r="E48" s="11">
        <v>2</v>
      </c>
      <c r="F48" s="11"/>
      <c r="G48" s="32"/>
      <c r="H48" s="25"/>
      <c r="I48" s="11">
        <f>E48*$H$17</f>
        <v>16</v>
      </c>
      <c r="J48" s="11"/>
      <c r="K48" s="32"/>
      <c r="L48" s="35"/>
      <c r="M48" s="13">
        <f t="shared" ref="M48" si="27">I48*$L$17*$L$16</f>
        <v>265.63200000000001</v>
      </c>
      <c r="N48" s="13"/>
      <c r="O48" s="36"/>
    </row>
    <row r="49" spans="1:15" x14ac:dyDescent="0.25">
      <c r="A49">
        <f t="shared" si="0"/>
        <v>7.75</v>
      </c>
      <c r="B49">
        <f t="shared" si="1"/>
        <v>31</v>
      </c>
      <c r="C49" s="20">
        <v>42705</v>
      </c>
      <c r="D49" s="25"/>
      <c r="E49" s="11"/>
      <c r="F49" s="11">
        <v>1</v>
      </c>
      <c r="G49" s="32"/>
      <c r="H49" s="25"/>
      <c r="I49" s="11"/>
      <c r="J49" s="11">
        <f>F49*$H$17</f>
        <v>8</v>
      </c>
      <c r="K49" s="32"/>
      <c r="L49" s="35"/>
      <c r="M49" s="13"/>
      <c r="N49" s="13">
        <f t="shared" ref="N49" si="28">J49*$L$17*$L$16</f>
        <v>132.816</v>
      </c>
      <c r="O49" s="36"/>
    </row>
    <row r="50" spans="1:15" x14ac:dyDescent="0.25">
      <c r="A50">
        <f t="shared" si="0"/>
        <v>8</v>
      </c>
      <c r="B50">
        <f t="shared" si="1"/>
        <v>32</v>
      </c>
      <c r="C50" s="20">
        <v>42706</v>
      </c>
      <c r="D50" s="25"/>
      <c r="E50" s="11"/>
      <c r="F50" s="11"/>
      <c r="G50" s="32">
        <v>1</v>
      </c>
      <c r="H50" s="25"/>
      <c r="I50" s="11"/>
      <c r="J50" s="11"/>
      <c r="K50" s="32">
        <f>G50*$H$17</f>
        <v>8</v>
      </c>
      <c r="L50" s="35"/>
      <c r="M50" s="13"/>
      <c r="N50" s="13"/>
      <c r="O50" s="36">
        <f t="shared" ref="O50" si="29">K50*$L$17*$L$16</f>
        <v>132.816</v>
      </c>
    </row>
    <row r="51" spans="1:15" x14ac:dyDescent="0.25">
      <c r="A51">
        <f t="shared" si="0"/>
        <v>8.25</v>
      </c>
      <c r="B51">
        <f t="shared" si="1"/>
        <v>33</v>
      </c>
      <c r="C51" s="20">
        <v>42707</v>
      </c>
      <c r="D51" s="25">
        <v>2</v>
      </c>
      <c r="E51" s="11"/>
      <c r="F51" s="11"/>
      <c r="G51" s="32"/>
      <c r="H51" s="25">
        <f>D51*$H$17</f>
        <v>16</v>
      </c>
      <c r="I51" s="11"/>
      <c r="J51" s="11"/>
      <c r="K51" s="32"/>
      <c r="L51" s="35">
        <f t="shared" ref="L51" si="30">H51*$L$17*$L$16</f>
        <v>265.63200000000001</v>
      </c>
      <c r="M51" s="11"/>
      <c r="N51" s="11"/>
      <c r="O51" s="26"/>
    </row>
    <row r="52" spans="1:15" x14ac:dyDescent="0.25">
      <c r="A52">
        <f t="shared" si="0"/>
        <v>8.5</v>
      </c>
      <c r="B52">
        <f t="shared" si="1"/>
        <v>34</v>
      </c>
      <c r="C52" s="20">
        <v>42708</v>
      </c>
      <c r="D52" s="25"/>
      <c r="E52" s="11">
        <v>2</v>
      </c>
      <c r="F52" s="11"/>
      <c r="G52" s="32"/>
      <c r="H52" s="25"/>
      <c r="I52" s="11">
        <f>E52*$H$17</f>
        <v>16</v>
      </c>
      <c r="J52" s="11"/>
      <c r="K52" s="32"/>
      <c r="L52" s="35"/>
      <c r="M52" s="13">
        <f t="shared" ref="M52" si="31">I52*$L$17*$L$16</f>
        <v>265.63200000000001</v>
      </c>
      <c r="N52" s="13"/>
      <c r="O52" s="36"/>
    </row>
    <row r="53" spans="1:15" x14ac:dyDescent="0.25">
      <c r="A53">
        <f t="shared" si="0"/>
        <v>8.75</v>
      </c>
      <c r="B53">
        <f t="shared" si="1"/>
        <v>35</v>
      </c>
      <c r="C53" s="20">
        <v>42709</v>
      </c>
      <c r="D53" s="25"/>
      <c r="E53" s="11"/>
      <c r="F53" s="11">
        <v>1</v>
      </c>
      <c r="G53" s="32"/>
      <c r="H53" s="25"/>
      <c r="I53" s="11"/>
      <c r="J53" s="11">
        <f>F53*$H$17</f>
        <v>8</v>
      </c>
      <c r="K53" s="32"/>
      <c r="L53" s="35"/>
      <c r="M53" s="13"/>
      <c r="N53" s="13">
        <f t="shared" ref="N53" si="32">J53*$L$17*$L$16</f>
        <v>132.816</v>
      </c>
      <c r="O53" s="36"/>
    </row>
    <row r="54" spans="1:15" x14ac:dyDescent="0.25">
      <c r="A54">
        <f t="shared" si="0"/>
        <v>9</v>
      </c>
      <c r="B54">
        <f t="shared" si="1"/>
        <v>36</v>
      </c>
      <c r="C54" s="20">
        <v>42710</v>
      </c>
      <c r="D54" s="25"/>
      <c r="E54" s="11"/>
      <c r="F54" s="11"/>
      <c r="G54" s="32">
        <v>1</v>
      </c>
      <c r="H54" s="25"/>
      <c r="I54" s="11"/>
      <c r="J54" s="11"/>
      <c r="K54" s="32">
        <f>G54*$H$17</f>
        <v>8</v>
      </c>
      <c r="L54" s="35"/>
      <c r="M54" s="13"/>
      <c r="N54" s="13"/>
      <c r="O54" s="36">
        <f t="shared" ref="O54" si="33">K54*$L$17*$L$16</f>
        <v>132.816</v>
      </c>
    </row>
    <row r="55" spans="1:15" x14ac:dyDescent="0.25">
      <c r="A55">
        <f t="shared" si="0"/>
        <v>9.25</v>
      </c>
      <c r="B55">
        <f t="shared" si="1"/>
        <v>37</v>
      </c>
      <c r="C55" s="20">
        <v>42711</v>
      </c>
      <c r="D55" s="25">
        <v>2</v>
      </c>
      <c r="E55" s="11"/>
      <c r="F55" s="11"/>
      <c r="G55" s="32"/>
      <c r="H55" s="25">
        <f>D55*$H$17</f>
        <v>16</v>
      </c>
      <c r="I55" s="11"/>
      <c r="J55" s="11"/>
      <c r="K55" s="32"/>
      <c r="L55" s="35">
        <f t="shared" ref="L55" si="34">H55*$L$17*$L$16</f>
        <v>265.63200000000001</v>
      </c>
      <c r="M55" s="11"/>
      <c r="N55" s="11"/>
      <c r="O55" s="26"/>
    </row>
    <row r="56" spans="1:15" x14ac:dyDescent="0.25">
      <c r="A56">
        <f t="shared" si="0"/>
        <v>9.5</v>
      </c>
      <c r="B56">
        <f t="shared" si="1"/>
        <v>38</v>
      </c>
      <c r="C56" s="20">
        <v>42712</v>
      </c>
      <c r="D56" s="25"/>
      <c r="E56" s="11">
        <v>2</v>
      </c>
      <c r="F56" s="11"/>
      <c r="G56" s="32"/>
      <c r="H56" s="25"/>
      <c r="I56" s="11">
        <f>E56*$H$17</f>
        <v>16</v>
      </c>
      <c r="J56" s="11"/>
      <c r="K56" s="32"/>
      <c r="L56" s="35"/>
      <c r="M56" s="13">
        <f t="shared" ref="M56" si="35">I56*$L$17*$L$16</f>
        <v>265.63200000000001</v>
      </c>
      <c r="N56" s="13"/>
      <c r="O56" s="36"/>
    </row>
    <row r="57" spans="1:15" x14ac:dyDescent="0.25">
      <c r="A57">
        <f t="shared" si="0"/>
        <v>9.75</v>
      </c>
      <c r="B57">
        <f t="shared" si="1"/>
        <v>39</v>
      </c>
      <c r="C57" s="20">
        <v>42713</v>
      </c>
      <c r="D57" s="25"/>
      <c r="E57" s="11"/>
      <c r="F57" s="11">
        <v>1</v>
      </c>
      <c r="G57" s="32"/>
      <c r="H57" s="25"/>
      <c r="I57" s="11"/>
      <c r="J57" s="11">
        <f>F57*$H$17</f>
        <v>8</v>
      </c>
      <c r="K57" s="32"/>
      <c r="L57" s="35"/>
      <c r="M57" s="13"/>
      <c r="N57" s="13">
        <f t="shared" ref="N57" si="36">J57*$L$17*$L$16</f>
        <v>132.816</v>
      </c>
      <c r="O57" s="36"/>
    </row>
    <row r="58" spans="1:15" x14ac:dyDescent="0.25">
      <c r="A58">
        <f t="shared" si="0"/>
        <v>10</v>
      </c>
      <c r="B58">
        <f t="shared" si="1"/>
        <v>40</v>
      </c>
      <c r="C58" s="20">
        <v>42714</v>
      </c>
      <c r="D58" s="25"/>
      <c r="E58" s="11"/>
      <c r="F58" s="11"/>
      <c r="G58" s="32">
        <v>1</v>
      </c>
      <c r="H58" s="25"/>
      <c r="I58" s="11"/>
      <c r="J58" s="11"/>
      <c r="K58" s="32">
        <f>G58*$H$17</f>
        <v>8</v>
      </c>
      <c r="L58" s="35"/>
      <c r="M58" s="13"/>
      <c r="N58" s="13"/>
      <c r="O58" s="36">
        <f t="shared" ref="O58" si="37">K58*$L$17*$L$16</f>
        <v>132.816</v>
      </c>
    </row>
    <row r="59" spans="1:15" x14ac:dyDescent="0.25">
      <c r="A59">
        <f t="shared" si="0"/>
        <v>10.25</v>
      </c>
      <c r="B59">
        <f t="shared" si="1"/>
        <v>41</v>
      </c>
      <c r="C59" s="20">
        <v>42715</v>
      </c>
      <c r="D59" s="25">
        <v>2</v>
      </c>
      <c r="E59" s="11"/>
      <c r="F59" s="11"/>
      <c r="G59" s="32"/>
      <c r="H59" s="25">
        <f>D59*$H$17</f>
        <v>16</v>
      </c>
      <c r="I59" s="11"/>
      <c r="J59" s="11"/>
      <c r="K59" s="32"/>
      <c r="L59" s="35">
        <f t="shared" ref="L59" si="38">H59*$L$17*$L$16</f>
        <v>265.63200000000001</v>
      </c>
      <c r="M59" s="11"/>
      <c r="N59" s="11"/>
      <c r="O59" s="26"/>
    </row>
    <row r="60" spans="1:15" x14ac:dyDescent="0.25">
      <c r="A60">
        <f t="shared" si="0"/>
        <v>10.5</v>
      </c>
      <c r="B60">
        <f t="shared" si="1"/>
        <v>42</v>
      </c>
      <c r="C60" s="20">
        <v>42716</v>
      </c>
      <c r="D60" s="25"/>
      <c r="E60" s="11">
        <v>2</v>
      </c>
      <c r="F60" s="11"/>
      <c r="G60" s="32"/>
      <c r="H60" s="25"/>
      <c r="I60" s="11">
        <f>E60*$H$17</f>
        <v>16</v>
      </c>
      <c r="J60" s="11"/>
      <c r="K60" s="32"/>
      <c r="L60" s="35"/>
      <c r="M60" s="13">
        <f t="shared" ref="M60" si="39">I60*$L$17*$L$16</f>
        <v>265.63200000000001</v>
      </c>
      <c r="N60" s="13"/>
      <c r="O60" s="36"/>
    </row>
    <row r="61" spans="1:15" x14ac:dyDescent="0.25">
      <c r="A61">
        <f t="shared" si="0"/>
        <v>10.75</v>
      </c>
      <c r="B61">
        <f t="shared" si="1"/>
        <v>43</v>
      </c>
      <c r="C61" s="20">
        <v>42717</v>
      </c>
      <c r="D61" s="25"/>
      <c r="E61" s="11"/>
      <c r="F61" s="11">
        <v>1</v>
      </c>
      <c r="G61" s="32"/>
      <c r="H61" s="25"/>
      <c r="I61" s="11"/>
      <c r="J61" s="11">
        <f>F61*$H$17</f>
        <v>8</v>
      </c>
      <c r="K61" s="32"/>
      <c r="L61" s="35"/>
      <c r="M61" s="13"/>
      <c r="N61" s="13">
        <f t="shared" ref="N61" si="40">J61*$L$17*$L$16</f>
        <v>132.816</v>
      </c>
      <c r="O61" s="36"/>
    </row>
    <row r="62" spans="1:15" x14ac:dyDescent="0.25">
      <c r="A62">
        <f t="shared" si="0"/>
        <v>11</v>
      </c>
      <c r="B62">
        <f t="shared" si="1"/>
        <v>44</v>
      </c>
      <c r="C62" s="20">
        <v>42718</v>
      </c>
      <c r="D62" s="25"/>
      <c r="E62" s="11"/>
      <c r="F62" s="11"/>
      <c r="G62" s="32">
        <v>1</v>
      </c>
      <c r="H62" s="25"/>
      <c r="I62" s="11"/>
      <c r="J62" s="11"/>
      <c r="K62" s="32">
        <f>G62*$H$17</f>
        <v>8</v>
      </c>
      <c r="L62" s="35"/>
      <c r="M62" s="13"/>
      <c r="N62" s="13"/>
      <c r="O62" s="36">
        <f t="shared" ref="O62" si="41">K62*$L$17*$L$16</f>
        <v>132.816</v>
      </c>
    </row>
    <row r="63" spans="1:15" x14ac:dyDescent="0.25">
      <c r="A63">
        <f t="shared" si="0"/>
        <v>11.25</v>
      </c>
      <c r="B63">
        <f t="shared" si="1"/>
        <v>45</v>
      </c>
      <c r="C63" s="20">
        <v>42719</v>
      </c>
      <c r="D63" s="25">
        <v>2</v>
      </c>
      <c r="E63" s="11"/>
      <c r="F63" s="11"/>
      <c r="G63" s="32"/>
      <c r="H63" s="25">
        <f>D63*$H$17</f>
        <v>16</v>
      </c>
      <c r="I63" s="11"/>
      <c r="J63" s="11"/>
      <c r="K63" s="32"/>
      <c r="L63" s="35">
        <f t="shared" ref="L63" si="42">H63*$L$17*$L$16</f>
        <v>265.63200000000001</v>
      </c>
      <c r="M63" s="11"/>
      <c r="N63" s="11"/>
      <c r="O63" s="26"/>
    </row>
    <row r="64" spans="1:15" x14ac:dyDescent="0.25">
      <c r="A64">
        <f t="shared" si="0"/>
        <v>11.5</v>
      </c>
      <c r="B64">
        <f t="shared" si="1"/>
        <v>46</v>
      </c>
      <c r="C64" s="20">
        <v>42720</v>
      </c>
      <c r="D64" s="25"/>
      <c r="E64" s="11">
        <v>2</v>
      </c>
      <c r="F64" s="11"/>
      <c r="G64" s="32"/>
      <c r="H64" s="25"/>
      <c r="I64" s="11">
        <f>E64*$H$17</f>
        <v>16</v>
      </c>
      <c r="J64" s="11"/>
      <c r="K64" s="32"/>
      <c r="L64" s="35"/>
      <c r="M64" s="13">
        <f t="shared" ref="M64" si="43">I64*$L$17*$L$16</f>
        <v>265.63200000000001</v>
      </c>
      <c r="N64" s="13"/>
      <c r="O64" s="36"/>
    </row>
    <row r="65" spans="1:15" x14ac:dyDescent="0.25">
      <c r="A65">
        <f t="shared" si="0"/>
        <v>11.75</v>
      </c>
      <c r="B65">
        <f t="shared" si="1"/>
        <v>47</v>
      </c>
      <c r="C65" s="20">
        <v>42721</v>
      </c>
      <c r="D65" s="25"/>
      <c r="E65" s="11"/>
      <c r="F65" s="11">
        <v>1</v>
      </c>
      <c r="G65" s="32"/>
      <c r="H65" s="25"/>
      <c r="I65" s="11"/>
      <c r="J65" s="11">
        <f>F65*$H$17</f>
        <v>8</v>
      </c>
      <c r="K65" s="32"/>
      <c r="L65" s="35"/>
      <c r="M65" s="13"/>
      <c r="N65" s="13">
        <f t="shared" ref="N65" si="44">J65*$L$17*$L$16</f>
        <v>132.816</v>
      </c>
      <c r="O65" s="36"/>
    </row>
    <row r="66" spans="1:15" x14ac:dyDescent="0.25">
      <c r="A66">
        <f t="shared" si="0"/>
        <v>12</v>
      </c>
      <c r="B66">
        <f t="shared" si="1"/>
        <v>48</v>
      </c>
      <c r="C66" s="20">
        <v>42722</v>
      </c>
      <c r="D66" s="25"/>
      <c r="E66" s="11"/>
      <c r="F66" s="11"/>
      <c r="G66" s="32">
        <v>1</v>
      </c>
      <c r="H66" s="25"/>
      <c r="I66" s="11"/>
      <c r="J66" s="11"/>
      <c r="K66" s="32">
        <f>G66*$H$17</f>
        <v>8</v>
      </c>
      <c r="L66" s="35"/>
      <c r="M66" s="13"/>
      <c r="N66" s="13"/>
      <c r="O66" s="36">
        <f t="shared" ref="O66" si="45">K66*$L$17*$L$16</f>
        <v>132.816</v>
      </c>
    </row>
    <row r="67" spans="1:15" x14ac:dyDescent="0.25">
      <c r="A67">
        <f t="shared" si="0"/>
        <v>12.25</v>
      </c>
      <c r="B67">
        <f t="shared" si="1"/>
        <v>49</v>
      </c>
      <c r="C67" s="20">
        <v>42723</v>
      </c>
      <c r="D67" s="25">
        <v>2</v>
      </c>
      <c r="E67" s="11"/>
      <c r="F67" s="11"/>
      <c r="G67" s="32"/>
      <c r="H67" s="25">
        <f>D67*$H$17</f>
        <v>16</v>
      </c>
      <c r="I67" s="11"/>
      <c r="J67" s="11"/>
      <c r="K67" s="32"/>
      <c r="L67" s="35">
        <f t="shared" ref="L67" si="46">H67*$L$17*$L$16</f>
        <v>265.63200000000001</v>
      </c>
      <c r="M67" s="11"/>
      <c r="N67" s="11"/>
      <c r="O67" s="26"/>
    </row>
    <row r="68" spans="1:15" x14ac:dyDescent="0.25">
      <c r="A68">
        <f t="shared" si="0"/>
        <v>12.5</v>
      </c>
      <c r="B68">
        <f t="shared" si="1"/>
        <v>50</v>
      </c>
      <c r="C68" s="20">
        <v>42724</v>
      </c>
      <c r="D68" s="25"/>
      <c r="E68" s="11">
        <v>2</v>
      </c>
      <c r="F68" s="11"/>
      <c r="G68" s="32"/>
      <c r="H68" s="25"/>
      <c r="I68" s="11">
        <f>E68*$H$17</f>
        <v>16</v>
      </c>
      <c r="J68" s="11"/>
      <c r="K68" s="32"/>
      <c r="L68" s="35"/>
      <c r="M68" s="13">
        <f t="shared" ref="M68" si="47">I68*$L$17*$L$16</f>
        <v>265.63200000000001</v>
      </c>
      <c r="N68" s="13"/>
      <c r="O68" s="36"/>
    </row>
    <row r="69" spans="1:15" x14ac:dyDescent="0.25">
      <c r="A69">
        <f t="shared" si="0"/>
        <v>12.75</v>
      </c>
      <c r="B69">
        <f t="shared" si="1"/>
        <v>51</v>
      </c>
      <c r="C69" s="20">
        <v>42725</v>
      </c>
      <c r="D69" s="25"/>
      <c r="E69" s="11"/>
      <c r="F69" s="11">
        <v>1</v>
      </c>
      <c r="G69" s="32"/>
      <c r="H69" s="25"/>
      <c r="I69" s="11"/>
      <c r="J69" s="11">
        <f>F69*$H$17</f>
        <v>8</v>
      </c>
      <c r="K69" s="32"/>
      <c r="L69" s="35"/>
      <c r="M69" s="13"/>
      <c r="N69" s="13">
        <f t="shared" ref="N69" si="48">J69*$L$17*$L$16</f>
        <v>132.816</v>
      </c>
      <c r="O69" s="36"/>
    </row>
    <row r="70" spans="1:15" x14ac:dyDescent="0.25">
      <c r="A70">
        <f t="shared" si="0"/>
        <v>13</v>
      </c>
      <c r="B70">
        <f t="shared" si="1"/>
        <v>52</v>
      </c>
      <c r="C70" s="20">
        <v>42726</v>
      </c>
      <c r="D70" s="25"/>
      <c r="E70" s="11"/>
      <c r="F70" s="11"/>
      <c r="G70" s="32">
        <v>1</v>
      </c>
      <c r="H70" s="25"/>
      <c r="I70" s="11"/>
      <c r="J70" s="11"/>
      <c r="K70" s="32">
        <f>G70*$H$17</f>
        <v>8</v>
      </c>
      <c r="L70" s="35"/>
      <c r="M70" s="13"/>
      <c r="N70" s="13"/>
      <c r="O70" s="36">
        <f t="shared" ref="O70" si="49">K70*$L$17*$L$16</f>
        <v>132.816</v>
      </c>
    </row>
    <row r="71" spans="1:15" x14ac:dyDescent="0.25">
      <c r="A71">
        <f t="shared" si="0"/>
        <v>13.25</v>
      </c>
      <c r="B71">
        <f t="shared" si="1"/>
        <v>53</v>
      </c>
      <c r="C71" s="20">
        <v>42727</v>
      </c>
      <c r="D71" s="25">
        <v>2</v>
      </c>
      <c r="E71" s="11"/>
      <c r="F71" s="11"/>
      <c r="G71" s="32"/>
      <c r="H71" s="25">
        <f>D71*$H$17</f>
        <v>16</v>
      </c>
      <c r="I71" s="11"/>
      <c r="J71" s="11"/>
      <c r="K71" s="32"/>
      <c r="L71" s="35">
        <f t="shared" ref="L71" si="50">H71*$L$17*$L$16</f>
        <v>265.63200000000001</v>
      </c>
      <c r="M71" s="11"/>
      <c r="N71" s="11"/>
      <c r="O71" s="26"/>
    </row>
    <row r="72" spans="1:15" x14ac:dyDescent="0.25">
      <c r="A72">
        <f t="shared" si="0"/>
        <v>13.5</v>
      </c>
      <c r="B72">
        <f t="shared" si="1"/>
        <v>54</v>
      </c>
      <c r="C72" s="20">
        <v>42728</v>
      </c>
      <c r="D72" s="25"/>
      <c r="E72" s="11">
        <v>2</v>
      </c>
      <c r="F72" s="11"/>
      <c r="G72" s="32"/>
      <c r="H72" s="25"/>
      <c r="I72" s="11">
        <f>E72*$H$17</f>
        <v>16</v>
      </c>
      <c r="J72" s="11"/>
      <c r="K72" s="32"/>
      <c r="L72" s="35"/>
      <c r="M72" s="13">
        <f t="shared" ref="M72" si="51">I72*$L$17*$L$16</f>
        <v>265.63200000000001</v>
      </c>
      <c r="N72" s="13"/>
      <c r="O72" s="36"/>
    </row>
    <row r="73" spans="1:15" x14ac:dyDescent="0.25">
      <c r="A73">
        <f t="shared" si="0"/>
        <v>13.75</v>
      </c>
      <c r="B73">
        <f t="shared" si="1"/>
        <v>55</v>
      </c>
      <c r="C73" s="20">
        <v>42729</v>
      </c>
      <c r="D73" s="25"/>
      <c r="E73" s="11"/>
      <c r="F73" s="11">
        <v>1</v>
      </c>
      <c r="G73" s="32"/>
      <c r="H73" s="25"/>
      <c r="I73" s="11"/>
      <c r="J73" s="11">
        <f>F73*$H$17</f>
        <v>8</v>
      </c>
      <c r="K73" s="32"/>
      <c r="L73" s="35"/>
      <c r="M73" s="13"/>
      <c r="N73" s="13">
        <f t="shared" ref="N73" si="52">J73*$L$17*$L$16</f>
        <v>132.816</v>
      </c>
      <c r="O73" s="36"/>
    </row>
    <row r="74" spans="1:15" x14ac:dyDescent="0.25">
      <c r="A74">
        <f t="shared" si="0"/>
        <v>14</v>
      </c>
      <c r="B74">
        <f t="shared" si="1"/>
        <v>56</v>
      </c>
      <c r="C74" s="20">
        <v>42730</v>
      </c>
      <c r="D74" s="25"/>
      <c r="E74" s="11"/>
      <c r="F74" s="11"/>
      <c r="G74" s="32">
        <v>1</v>
      </c>
      <c r="H74" s="25"/>
      <c r="I74" s="11"/>
      <c r="J74" s="11"/>
      <c r="K74" s="32">
        <f>G74*$H$17</f>
        <v>8</v>
      </c>
      <c r="L74" s="35"/>
      <c r="M74" s="13"/>
      <c r="N74" s="13"/>
      <c r="O74" s="36">
        <f t="shared" ref="O74" si="53">K74*$L$17*$L$16</f>
        <v>132.816</v>
      </c>
    </row>
    <row r="75" spans="1:15" x14ac:dyDescent="0.25">
      <c r="A75">
        <f t="shared" si="0"/>
        <v>14.25</v>
      </c>
      <c r="B75">
        <f t="shared" si="1"/>
        <v>57</v>
      </c>
      <c r="C75" s="20">
        <v>42731</v>
      </c>
      <c r="D75" s="25">
        <v>2</v>
      </c>
      <c r="E75" s="11"/>
      <c r="F75" s="11"/>
      <c r="G75" s="32"/>
      <c r="H75" s="25">
        <f>D75*$H$17</f>
        <v>16</v>
      </c>
      <c r="I75" s="11"/>
      <c r="J75" s="11"/>
      <c r="K75" s="32"/>
      <c r="L75" s="35">
        <f t="shared" ref="L75" si="54">H75*$L$17*$L$16</f>
        <v>265.63200000000001</v>
      </c>
      <c r="M75" s="11"/>
      <c r="N75" s="11"/>
      <c r="O75" s="26"/>
    </row>
    <row r="76" spans="1:15" x14ac:dyDescent="0.25">
      <c r="A76">
        <f t="shared" si="0"/>
        <v>14.5</v>
      </c>
      <c r="B76">
        <f t="shared" si="1"/>
        <v>58</v>
      </c>
      <c r="C76" s="20">
        <v>42732</v>
      </c>
      <c r="D76" s="25"/>
      <c r="E76" s="11">
        <v>2</v>
      </c>
      <c r="F76" s="11"/>
      <c r="G76" s="32"/>
      <c r="H76" s="25"/>
      <c r="I76" s="11">
        <f>E76*$H$17</f>
        <v>16</v>
      </c>
      <c r="J76" s="11"/>
      <c r="K76" s="32"/>
      <c r="L76" s="35"/>
      <c r="M76" s="13">
        <f t="shared" ref="M76" si="55">I76*$L$17*$L$16</f>
        <v>265.63200000000001</v>
      </c>
      <c r="N76" s="13"/>
      <c r="O76" s="36"/>
    </row>
    <row r="77" spans="1:15" x14ac:dyDescent="0.25">
      <c r="A77">
        <f t="shared" si="0"/>
        <v>14.75</v>
      </c>
      <c r="B77">
        <f t="shared" si="1"/>
        <v>59</v>
      </c>
      <c r="C77" s="20">
        <v>42733</v>
      </c>
      <c r="D77" s="25"/>
      <c r="E77" s="11"/>
      <c r="F77" s="11">
        <v>1</v>
      </c>
      <c r="G77" s="32"/>
      <c r="H77" s="25"/>
      <c r="I77" s="11"/>
      <c r="J77" s="11">
        <f>F77*$H$17</f>
        <v>8</v>
      </c>
      <c r="K77" s="32"/>
      <c r="L77" s="35"/>
      <c r="M77" s="13"/>
      <c r="N77" s="13">
        <f t="shared" ref="N77" si="56">J77*$L$17*$L$16</f>
        <v>132.816</v>
      </c>
      <c r="O77" s="36"/>
    </row>
    <row r="78" spans="1:15" x14ac:dyDescent="0.25">
      <c r="A78">
        <f t="shared" si="0"/>
        <v>15</v>
      </c>
      <c r="B78">
        <f t="shared" si="1"/>
        <v>60</v>
      </c>
      <c r="C78" s="20">
        <v>42734</v>
      </c>
      <c r="D78" s="25"/>
      <c r="E78" s="11"/>
      <c r="F78" s="11"/>
      <c r="G78" s="32">
        <v>1</v>
      </c>
      <c r="H78" s="25"/>
      <c r="I78" s="11"/>
      <c r="J78" s="11"/>
      <c r="K78" s="32">
        <f>G78*$H$17</f>
        <v>8</v>
      </c>
      <c r="L78" s="35"/>
      <c r="M78" s="13"/>
      <c r="N78" s="13"/>
      <c r="O78" s="36">
        <f t="shared" ref="O78" si="57">K78*$L$17*$L$16</f>
        <v>132.816</v>
      </c>
    </row>
    <row r="79" spans="1:15" ht="15.75" thickBot="1" x14ac:dyDescent="0.3">
      <c r="A79">
        <f t="shared" si="0"/>
        <v>15.25</v>
      </c>
      <c r="B79">
        <f t="shared" si="1"/>
        <v>61</v>
      </c>
      <c r="C79" s="20">
        <v>42735</v>
      </c>
      <c r="D79" s="27">
        <v>2</v>
      </c>
      <c r="E79" s="28"/>
      <c r="F79" s="28"/>
      <c r="G79" s="33"/>
      <c r="H79" s="27">
        <f>D79*$H$17</f>
        <v>16</v>
      </c>
      <c r="I79" s="28"/>
      <c r="J79" s="28"/>
      <c r="K79" s="33"/>
      <c r="L79" s="37">
        <f>H79*$L$17*$L$16</f>
        <v>265.63200000000001</v>
      </c>
      <c r="M79" s="28"/>
      <c r="N79" s="28"/>
      <c r="O79" s="29"/>
    </row>
    <row r="80" spans="1:15" x14ac:dyDescent="0.25">
      <c r="B80" t="s">
        <v>18</v>
      </c>
      <c r="G80" s="30">
        <f>SUM(D19:G79)</f>
        <v>92</v>
      </c>
      <c r="K80" s="30">
        <f>SUM(H19:K79)</f>
        <v>736</v>
      </c>
      <c r="O80" s="38">
        <f>SUM(L19:O79)</f>
        <v>12219.071999999996</v>
      </c>
    </row>
    <row r="82" spans="2:3" ht="30" x14ac:dyDescent="0.25">
      <c r="B82" s="39" t="s">
        <v>97</v>
      </c>
    </row>
    <row r="83" spans="2:3" ht="30" x14ac:dyDescent="0.25">
      <c r="B83" s="39" t="s">
        <v>98</v>
      </c>
      <c r="C83">
        <f>365-31-30</f>
        <v>304</v>
      </c>
    </row>
    <row r="84" spans="2:3" ht="30" x14ac:dyDescent="0.25">
      <c r="B84" s="39" t="s">
        <v>102</v>
      </c>
      <c r="C84">
        <f>8</f>
        <v>8</v>
      </c>
    </row>
    <row r="85" spans="2:3" ht="30" x14ac:dyDescent="0.25">
      <c r="B85" s="39" t="s">
        <v>99</v>
      </c>
      <c r="C85">
        <v>2</v>
      </c>
    </row>
    <row r="86" spans="2:3" x14ac:dyDescent="0.25">
      <c r="B86" s="39" t="s">
        <v>100</v>
      </c>
      <c r="C86">
        <f>L17</f>
        <v>83.01</v>
      </c>
    </row>
    <row r="87" spans="2:3" ht="30" x14ac:dyDescent="0.25">
      <c r="B87" s="39" t="s">
        <v>101</v>
      </c>
      <c r="C87" s="21">
        <f>C83*C84*C85*C86*L16</f>
        <v>80752.128000000012</v>
      </c>
    </row>
    <row r="88" spans="2:3" ht="60" x14ac:dyDescent="0.25">
      <c r="B88" s="39" t="s">
        <v>103</v>
      </c>
      <c r="C88" s="21">
        <f>C87+O80</f>
        <v>92971.200000000012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D5"/>
  <sheetViews>
    <sheetView workbookViewId="0">
      <selection activeCell="H29" sqref="H29"/>
    </sheetView>
  </sheetViews>
  <sheetFormatPr defaultRowHeight="15" x14ac:dyDescent="0.25"/>
  <cols>
    <col min="3" max="3" width="36.7109375" customWidth="1"/>
  </cols>
  <sheetData>
    <row r="5" spans="3:4" x14ac:dyDescent="0.25">
      <c r="C5" t="s">
        <v>104</v>
      </c>
      <c r="D5">
        <v>14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162"/>
  <sheetViews>
    <sheetView zoomScale="80" zoomScaleNormal="8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P7" sqref="P7"/>
    </sheetView>
  </sheetViews>
  <sheetFormatPr defaultColWidth="9.140625" defaultRowHeight="15.75" x14ac:dyDescent="0.25"/>
  <cols>
    <col min="1" max="1" width="57.28515625" style="212" customWidth="1"/>
    <col min="2" max="2" width="13" style="212" customWidth="1"/>
    <col min="3" max="4" width="31" style="290" hidden="1" customWidth="1"/>
    <col min="5" max="6" width="24.140625" style="221" hidden="1" customWidth="1"/>
    <col min="7" max="7" width="21.7109375" style="221" customWidth="1"/>
    <col min="8" max="8" width="16.85546875" style="221" hidden="1" customWidth="1"/>
    <col min="9" max="12" width="16.85546875" style="221" customWidth="1"/>
    <col min="13" max="13" width="17.28515625" style="298" customWidth="1"/>
    <col min="14" max="14" width="23.7109375" style="221" customWidth="1"/>
    <col min="15" max="15" width="14.28515625" style="282" customWidth="1"/>
    <col min="16" max="16" width="29.5703125" style="290" customWidth="1"/>
    <col min="17" max="17" width="23.140625" style="294" customWidth="1"/>
    <col min="18" max="18" width="20" style="221" customWidth="1"/>
    <col min="19" max="16384" width="9.140625" style="221"/>
  </cols>
  <sheetData>
    <row r="1" spans="1:17" x14ac:dyDescent="0.25">
      <c r="C1" s="290">
        <v>2019</v>
      </c>
      <c r="F1" s="221">
        <v>2020</v>
      </c>
      <c r="G1" s="221" t="s">
        <v>254</v>
      </c>
    </row>
    <row r="2" spans="1:17" ht="31.5" x14ac:dyDescent="0.25">
      <c r="A2" s="195"/>
      <c r="B2" s="195"/>
      <c r="C2" s="301" t="s">
        <v>267</v>
      </c>
      <c r="D2" s="302" t="s">
        <v>268</v>
      </c>
      <c r="E2" s="225"/>
      <c r="F2" s="225"/>
      <c r="G2" s="281" t="s">
        <v>254</v>
      </c>
      <c r="H2" s="224" t="s">
        <v>159</v>
      </c>
      <c r="I2" s="224" t="s">
        <v>35</v>
      </c>
      <c r="J2" s="224" t="s">
        <v>260</v>
      </c>
      <c r="K2" s="224" t="s">
        <v>255</v>
      </c>
      <c r="L2" s="224" t="s">
        <v>264</v>
      </c>
      <c r="M2" s="299" t="s">
        <v>256</v>
      </c>
      <c r="N2" s="224" t="s">
        <v>257</v>
      </c>
      <c r="O2" s="222" t="s">
        <v>258</v>
      </c>
      <c r="P2" s="291" t="s">
        <v>265</v>
      </c>
      <c r="Q2" s="295" t="s">
        <v>266</v>
      </c>
    </row>
    <row r="3" spans="1:17" ht="31.5" x14ac:dyDescent="0.25">
      <c r="A3" s="277" t="s">
        <v>14</v>
      </c>
      <c r="B3" s="223" t="s">
        <v>259</v>
      </c>
      <c r="C3" s="291"/>
      <c r="D3" s="291"/>
      <c r="E3" s="224"/>
      <c r="F3" s="224"/>
      <c r="G3" s="224"/>
      <c r="H3" s="224"/>
      <c r="I3" s="224"/>
      <c r="J3" s="224"/>
      <c r="K3" s="406"/>
      <c r="L3" s="406"/>
      <c r="M3" s="406"/>
      <c r="N3" s="406"/>
      <c r="O3" s="407">
        <f>M3-N3</f>
        <v>0</v>
      </c>
      <c r="P3" s="406"/>
      <c r="Q3" s="408"/>
    </row>
    <row r="4" spans="1:17" x14ac:dyDescent="0.25">
      <c r="A4" s="203" t="s">
        <v>15</v>
      </c>
      <c r="B4" s="220">
        <f>штатное!C28</f>
        <v>0</v>
      </c>
      <c r="C4" s="292">
        <v>161357.83649999998</v>
      </c>
      <c r="D4" s="292"/>
      <c r="E4" s="222"/>
      <c r="F4" s="222">
        <f>G4+H4+I4+J4+K4</f>
        <v>0</v>
      </c>
      <c r="G4" s="222">
        <f>штатное!D28</f>
        <v>0</v>
      </c>
      <c r="H4" s="222">
        <f>'надбавка за стаж'!AG5</f>
        <v>0</v>
      </c>
      <c r="I4" s="222">
        <f>штатное!G28</f>
        <v>0</v>
      </c>
      <c r="J4" s="224"/>
      <c r="K4" s="224"/>
      <c r="L4" s="222"/>
      <c r="M4" s="296"/>
      <c r="N4" s="222"/>
      <c r="O4" s="222">
        <f t="shared" ref="O4:O69" si="0">M4-N4</f>
        <v>0</v>
      </c>
      <c r="P4" s="291"/>
      <c r="Q4" s="295"/>
    </row>
    <row r="5" spans="1:17" s="289" customFormat="1" x14ac:dyDescent="0.25">
      <c r="A5" s="196" t="s">
        <v>136</v>
      </c>
      <c r="B5" s="220">
        <f>штатное!C29</f>
        <v>0</v>
      </c>
      <c r="C5" s="293">
        <v>171258</v>
      </c>
      <c r="D5" s="293">
        <v>171258</v>
      </c>
      <c r="E5" s="287">
        <f t="shared" ref="E5:E38" si="1">F5+M5</f>
        <v>85200</v>
      </c>
      <c r="F5" s="287">
        <f>G5+H5+I5+J5+K5+L5</f>
        <v>0</v>
      </c>
      <c r="G5" s="287">
        <f>штатное!D29</f>
        <v>0</v>
      </c>
      <c r="H5" s="222">
        <f>'надбавка за стаж'!AG6</f>
        <v>0</v>
      </c>
      <c r="I5" s="287">
        <f>штатное!G29</f>
        <v>0</v>
      </c>
      <c r="J5" s="288"/>
      <c r="K5" s="288"/>
      <c r="L5" s="287"/>
      <c r="M5" s="300">
        <v>85200</v>
      </c>
      <c r="N5" s="287" t="e">
        <f>'СТОИМОСТЬ балла'!O26/B5</f>
        <v>#DIV/0!</v>
      </c>
      <c r="O5" s="287" t="e">
        <f t="shared" si="0"/>
        <v>#DIV/0!</v>
      </c>
      <c r="P5" s="293">
        <f>G5+I5+J5+K5+L5+M5</f>
        <v>85200</v>
      </c>
      <c r="Q5" s="297">
        <f>P5-D5</f>
        <v>-86058</v>
      </c>
    </row>
    <row r="6" spans="1:17" ht="47.25" x14ac:dyDescent="0.25">
      <c r="A6" s="196" t="s">
        <v>137</v>
      </c>
      <c r="B6" s="220" t="e">
        <f>штатное!#REF!</f>
        <v>#REF!</v>
      </c>
      <c r="C6" s="292">
        <v>160401</v>
      </c>
      <c r="D6" s="292">
        <v>160401</v>
      </c>
      <c r="E6" s="222" t="e">
        <f t="shared" si="1"/>
        <v>#REF!</v>
      </c>
      <c r="F6" s="222" t="e">
        <f>G6+H6+I6+J6+K6+L6</f>
        <v>#REF!</v>
      </c>
      <c r="G6" s="222" t="e">
        <f>штатное!#REF!</f>
        <v>#REF!</v>
      </c>
      <c r="H6" s="222" t="e">
        <f>'надбавка за стаж'!AG7</f>
        <v>#REF!</v>
      </c>
      <c r="I6" s="224"/>
      <c r="J6" s="224"/>
      <c r="K6" s="224"/>
      <c r="L6" s="222"/>
      <c r="M6" s="296">
        <v>85100</v>
      </c>
      <c r="N6" s="222">
        <f>'СТОИМОСТЬ балла'!O27</f>
        <v>85100</v>
      </c>
      <c r="O6" s="222">
        <f t="shared" si="0"/>
        <v>0</v>
      </c>
      <c r="P6" s="293" t="e">
        <f t="shared" ref="P6:P71" si="2">G6+I6+J6+K6+L6+M6</f>
        <v>#REF!</v>
      </c>
      <c r="Q6" s="297" t="e">
        <f>P6-D6</f>
        <v>#REF!</v>
      </c>
    </row>
    <row r="7" spans="1:17" x14ac:dyDescent="0.25">
      <c r="A7" s="196" t="s">
        <v>138</v>
      </c>
      <c r="B7" s="220" t="e">
        <f>штатное!#REF!</f>
        <v>#REF!</v>
      </c>
      <c r="C7" s="292">
        <v>159236.12</v>
      </c>
      <c r="D7" s="292">
        <v>146301</v>
      </c>
      <c r="E7" s="222" t="e">
        <f t="shared" si="1"/>
        <v>#REF!</v>
      </c>
      <c r="F7" s="222" t="e">
        <f>G7+H7+I7+J7+K7+L7</f>
        <v>#REF!</v>
      </c>
      <c r="G7" s="222" t="e">
        <f>штатное!#REF!</f>
        <v>#REF!</v>
      </c>
      <c r="H7" s="222" t="e">
        <f>'надбавка за стаж'!AG8</f>
        <v>#REF!</v>
      </c>
      <c r="I7" s="224"/>
      <c r="J7" s="224"/>
      <c r="K7" s="224"/>
      <c r="L7" s="222"/>
      <c r="M7" s="296">
        <v>85100</v>
      </c>
      <c r="N7" s="222">
        <f>'СТОИМОСТЬ балла'!O28</f>
        <v>85100</v>
      </c>
      <c r="O7" s="222">
        <f t="shared" si="0"/>
        <v>0</v>
      </c>
      <c r="P7" s="293" t="e">
        <f>G7+I7+J7+K7+L7+M7</f>
        <v>#REF!</v>
      </c>
      <c r="Q7" s="297" t="e">
        <f>P7-D7</f>
        <v>#REF!</v>
      </c>
    </row>
    <row r="8" spans="1:17" ht="31.5" x14ac:dyDescent="0.25">
      <c r="A8" s="197" t="s">
        <v>130</v>
      </c>
      <c r="B8" s="220" t="e">
        <f>штатное!#REF!</f>
        <v>#REF!</v>
      </c>
      <c r="C8" s="292">
        <v>148940.20000000001</v>
      </c>
      <c r="D8" s="292">
        <v>134501</v>
      </c>
      <c r="E8" s="222" t="e">
        <f t="shared" si="1"/>
        <v>#REF!</v>
      </c>
      <c r="F8" s="222" t="e">
        <f>G8+H8+I8+J8+K8+L8</f>
        <v>#REF!</v>
      </c>
      <c r="G8" s="222" t="e">
        <f>штатное!#REF!</f>
        <v>#REF!</v>
      </c>
      <c r="H8" s="222" t="e">
        <f>'надбавка за стаж'!AG9</f>
        <v>#REF!</v>
      </c>
      <c r="I8" s="224"/>
      <c r="J8" s="224"/>
      <c r="K8" s="224"/>
      <c r="L8" s="222"/>
      <c r="M8" s="296">
        <v>59200</v>
      </c>
      <c r="N8" s="222">
        <f>'СТОИМОСТЬ балла'!O30</f>
        <v>59200</v>
      </c>
      <c r="O8" s="222">
        <f t="shared" si="0"/>
        <v>0</v>
      </c>
      <c r="P8" s="293" t="e">
        <f t="shared" si="2"/>
        <v>#REF!</v>
      </c>
      <c r="Q8" s="297" t="e">
        <f>P8-D8</f>
        <v>#REF!</v>
      </c>
    </row>
    <row r="9" spans="1:17" ht="31.5" x14ac:dyDescent="0.25">
      <c r="A9" s="198" t="s">
        <v>128</v>
      </c>
      <c r="B9" s="220"/>
      <c r="C9" s="292"/>
      <c r="D9" s="292"/>
      <c r="E9" s="222">
        <f t="shared" si="1"/>
        <v>0</v>
      </c>
      <c r="F9" s="222"/>
      <c r="G9" s="222"/>
      <c r="H9" s="222"/>
      <c r="I9" s="224"/>
      <c r="J9" s="224"/>
      <c r="K9" s="406"/>
      <c r="L9" s="406"/>
      <c r="M9" s="407"/>
      <c r="N9" s="407"/>
      <c r="O9" s="407"/>
      <c r="P9" s="409">
        <f t="shared" si="2"/>
        <v>0</v>
      </c>
      <c r="Q9" s="410"/>
    </row>
    <row r="10" spans="1:17" ht="31.5" x14ac:dyDescent="0.25">
      <c r="A10" s="196" t="s">
        <v>129</v>
      </c>
      <c r="B10" s="220" t="e">
        <f>штатное!#REF!</f>
        <v>#REF!</v>
      </c>
      <c r="C10" s="292">
        <v>81113</v>
      </c>
      <c r="D10" s="292">
        <v>81113</v>
      </c>
      <c r="E10" s="222" t="e">
        <f t="shared" si="1"/>
        <v>#REF!</v>
      </c>
      <c r="F10" s="222" t="e">
        <f>G10+H10+I10+J10+K10</f>
        <v>#REF!</v>
      </c>
      <c r="G10" s="222" t="e">
        <f>штатное!#REF!</f>
        <v>#REF!</v>
      </c>
      <c r="H10" s="222" t="e">
        <f>штатное!#REF!</f>
        <v>#REF!</v>
      </c>
      <c r="I10" s="224"/>
      <c r="J10" s="224"/>
      <c r="K10" s="224"/>
      <c r="L10" s="224"/>
      <c r="M10" s="296">
        <v>63800</v>
      </c>
      <c r="N10" s="222">
        <f>'СТОИМОСТЬ балла'!O32</f>
        <v>63800</v>
      </c>
      <c r="O10" s="222">
        <f t="shared" si="0"/>
        <v>0</v>
      </c>
      <c r="P10" s="293" t="e">
        <f t="shared" si="2"/>
        <v>#REF!</v>
      </c>
      <c r="Q10" s="297" t="e">
        <f t="shared" ref="Q10:Q43" si="3">P10-D10</f>
        <v>#REF!</v>
      </c>
    </row>
    <row r="11" spans="1:17" x14ac:dyDescent="0.25">
      <c r="A11" s="199" t="s">
        <v>17</v>
      </c>
      <c r="B11" s="220" t="e">
        <f>штатное!#REF!</f>
        <v>#REF!</v>
      </c>
      <c r="C11" s="292">
        <v>58001.366666666669</v>
      </c>
      <c r="D11" s="292">
        <v>56161</v>
      </c>
      <c r="E11" s="222" t="e">
        <f t="shared" si="1"/>
        <v>#REF!</v>
      </c>
      <c r="F11" s="222" t="e">
        <f>G11+H11+I11+J11+K11</f>
        <v>#REF!</v>
      </c>
      <c r="G11" s="222" t="e">
        <f>штатное!#REF!</f>
        <v>#REF!</v>
      </c>
      <c r="H11" s="222" t="e">
        <f>(штатное!#REF!/B11)</f>
        <v>#REF!</v>
      </c>
      <c r="I11" s="224"/>
      <c r="J11" s="224"/>
      <c r="K11" s="224"/>
      <c r="L11" s="224"/>
      <c r="M11" s="296">
        <v>41300</v>
      </c>
      <c r="N11" s="222">
        <f>'СТОИМОСТЬ балла'!O33</f>
        <v>123900</v>
      </c>
      <c r="O11" s="222">
        <f t="shared" si="0"/>
        <v>-82600</v>
      </c>
      <c r="P11" s="293" t="e">
        <f t="shared" si="2"/>
        <v>#REF!</v>
      </c>
      <c r="Q11" s="297" t="e">
        <f t="shared" si="3"/>
        <v>#REF!</v>
      </c>
    </row>
    <row r="12" spans="1:17" x14ac:dyDescent="0.25">
      <c r="A12" s="87" t="s">
        <v>306</v>
      </c>
      <c r="B12" s="220"/>
      <c r="C12" s="292"/>
      <c r="D12" s="292"/>
      <c r="E12" s="222">
        <f t="shared" si="1"/>
        <v>0</v>
      </c>
      <c r="F12" s="222"/>
      <c r="G12" s="224"/>
      <c r="H12" s="224"/>
      <c r="I12" s="224"/>
      <c r="J12" s="224"/>
      <c r="K12" s="406"/>
      <c r="L12" s="406"/>
      <c r="M12" s="407"/>
      <c r="N12" s="407"/>
      <c r="O12" s="407">
        <f t="shared" si="0"/>
        <v>0</v>
      </c>
      <c r="P12" s="409">
        <f t="shared" si="2"/>
        <v>0</v>
      </c>
      <c r="Q12" s="410">
        <f t="shared" si="3"/>
        <v>0</v>
      </c>
    </row>
    <row r="13" spans="1:17" x14ac:dyDescent="0.25">
      <c r="A13" s="196" t="s">
        <v>21</v>
      </c>
      <c r="B13" s="220" t="e">
        <f>штатное!#REF!</f>
        <v>#REF!</v>
      </c>
      <c r="C13" s="292">
        <v>82218.399999999994</v>
      </c>
      <c r="D13" s="292">
        <v>78724</v>
      </c>
      <c r="E13" s="222" t="e">
        <f t="shared" si="1"/>
        <v>#REF!</v>
      </c>
      <c r="F13" s="222" t="e">
        <f>G13+H13+I13+J13+K13</f>
        <v>#REF!</v>
      </c>
      <c r="G13" s="222" t="e">
        <f>штатное!#REF!</f>
        <v>#REF!</v>
      </c>
      <c r="H13" s="222" t="e">
        <f>штатное!#REF!</f>
        <v>#REF!</v>
      </c>
      <c r="I13" s="224"/>
      <c r="J13" s="224"/>
      <c r="K13" s="224"/>
      <c r="L13" s="224"/>
      <c r="M13" s="296">
        <v>61400</v>
      </c>
      <c r="N13" s="222">
        <f>'СТОИМОСТЬ балла'!O35</f>
        <v>61400</v>
      </c>
      <c r="O13" s="222">
        <f t="shared" si="0"/>
        <v>0</v>
      </c>
      <c r="P13" s="293" t="e">
        <f>G13+I13+J13+K13+L13+M13</f>
        <v>#REF!</v>
      </c>
      <c r="Q13" s="297" t="e">
        <f t="shared" si="3"/>
        <v>#REF!</v>
      </c>
    </row>
    <row r="14" spans="1:17" x14ac:dyDescent="0.25">
      <c r="A14" s="196" t="s">
        <v>20</v>
      </c>
      <c r="B14" s="220" t="e">
        <f>штатное!#REF!</f>
        <v>#REF!</v>
      </c>
      <c r="C14" s="292">
        <v>57058.889999999992</v>
      </c>
      <c r="D14" s="292">
        <v>56861</v>
      </c>
      <c r="E14" s="222" t="e">
        <f t="shared" si="1"/>
        <v>#REF!</v>
      </c>
      <c r="F14" s="222" t="e">
        <f>G14+H14+I14+J14+K14</f>
        <v>#REF!</v>
      </c>
      <c r="G14" s="222" t="e">
        <f>штатное!#REF!</f>
        <v>#REF!</v>
      </c>
      <c r="H14" s="222" t="e">
        <f>штатное!#REF!/B14</f>
        <v>#REF!</v>
      </c>
      <c r="I14" s="224"/>
      <c r="J14" s="224"/>
      <c r="K14" s="224"/>
      <c r="L14" s="224"/>
      <c r="M14" s="296">
        <v>42000</v>
      </c>
      <c r="N14" s="222">
        <f>'СТОИМОСТЬ балла'!O36</f>
        <v>84000</v>
      </c>
      <c r="O14" s="222">
        <f t="shared" si="0"/>
        <v>-42000</v>
      </c>
      <c r="P14" s="293" t="e">
        <f t="shared" si="2"/>
        <v>#REF!</v>
      </c>
      <c r="Q14" s="297" t="e">
        <f t="shared" si="3"/>
        <v>#REF!</v>
      </c>
    </row>
    <row r="15" spans="1:17" x14ac:dyDescent="0.25">
      <c r="A15" s="336" t="s">
        <v>307</v>
      </c>
      <c r="B15" s="220"/>
      <c r="C15" s="292"/>
      <c r="D15" s="292"/>
      <c r="E15" s="222"/>
      <c r="F15" s="222"/>
      <c r="G15" s="222"/>
      <c r="H15" s="222"/>
      <c r="I15" s="224"/>
      <c r="J15" s="224"/>
      <c r="K15" s="406"/>
      <c r="L15" s="406"/>
      <c r="M15" s="407"/>
      <c r="N15" s="407"/>
      <c r="O15" s="407"/>
      <c r="P15" s="409">
        <f t="shared" si="2"/>
        <v>0</v>
      </c>
      <c r="Q15" s="410"/>
    </row>
    <row r="16" spans="1:17" x14ac:dyDescent="0.25">
      <c r="A16" s="88" t="s">
        <v>19</v>
      </c>
      <c r="B16" s="220" t="e">
        <f>штатное!#REF!</f>
        <v>#REF!</v>
      </c>
      <c r="C16" s="292"/>
      <c r="D16" s="292"/>
      <c r="E16" s="222"/>
      <c r="F16" s="222"/>
      <c r="G16" s="222" t="e">
        <f>штатное!#REF!</f>
        <v>#REF!</v>
      </c>
      <c r="H16" s="222" t="e">
        <f>штатное!#REF!</f>
        <v>#REF!</v>
      </c>
      <c r="I16" s="224"/>
      <c r="J16" s="224"/>
      <c r="K16" s="224"/>
      <c r="L16" s="224"/>
      <c r="M16" s="296">
        <v>61400</v>
      </c>
      <c r="N16" s="222"/>
      <c r="O16" s="222"/>
      <c r="P16" s="293" t="e">
        <f t="shared" si="2"/>
        <v>#REF!</v>
      </c>
      <c r="Q16" s="297"/>
    </row>
    <row r="17" spans="1:17" x14ac:dyDescent="0.25">
      <c r="A17" s="88" t="s">
        <v>73</v>
      </c>
      <c r="B17" s="220" t="e">
        <f>штатное!#REF!</f>
        <v>#REF!</v>
      </c>
      <c r="C17" s="292"/>
      <c r="D17" s="292"/>
      <c r="E17" s="222"/>
      <c r="F17" s="222"/>
      <c r="G17" s="222" t="e">
        <f>штатное!#REF!</f>
        <v>#REF!</v>
      </c>
      <c r="H17" s="222" t="e">
        <f>штатное!#REF!</f>
        <v>#REF!</v>
      </c>
      <c r="I17" s="224"/>
      <c r="J17" s="224"/>
      <c r="K17" s="224"/>
      <c r="L17" s="224"/>
      <c r="M17" s="296">
        <v>42900</v>
      </c>
      <c r="N17" s="222"/>
      <c r="O17" s="222"/>
      <c r="P17" s="293" t="e">
        <f t="shared" si="2"/>
        <v>#REF!</v>
      </c>
      <c r="Q17" s="297"/>
    </row>
    <row r="18" spans="1:17" x14ac:dyDescent="0.25">
      <c r="A18" s="201" t="s">
        <v>308</v>
      </c>
      <c r="B18" s="220"/>
      <c r="C18" s="292"/>
      <c r="D18" s="292"/>
      <c r="E18" s="222">
        <f t="shared" si="1"/>
        <v>0</v>
      </c>
      <c r="F18" s="222"/>
      <c r="G18" s="224"/>
      <c r="H18" s="224"/>
      <c r="I18" s="224"/>
      <c r="J18" s="224"/>
      <c r="K18" s="406"/>
      <c r="L18" s="406"/>
      <c r="M18" s="407"/>
      <c r="N18" s="407"/>
      <c r="O18" s="407">
        <f t="shared" si="0"/>
        <v>0</v>
      </c>
      <c r="P18" s="409">
        <f t="shared" si="2"/>
        <v>0</v>
      </c>
      <c r="Q18" s="410">
        <f t="shared" si="3"/>
        <v>0</v>
      </c>
    </row>
    <row r="19" spans="1:17" x14ac:dyDescent="0.25">
      <c r="A19" s="196" t="s">
        <v>21</v>
      </c>
      <c r="B19" s="220" t="e">
        <f>штатное!#REF!</f>
        <v>#REF!</v>
      </c>
      <c r="C19" s="292">
        <v>80308.800000000003</v>
      </c>
      <c r="D19" s="292">
        <v>77324</v>
      </c>
      <c r="E19" s="222" t="e">
        <f t="shared" si="1"/>
        <v>#REF!</v>
      </c>
      <c r="F19" s="222" t="e">
        <f t="shared" ref="F19:F27" si="4">G19+H19+I19+J19+K19</f>
        <v>#REF!</v>
      </c>
      <c r="G19" s="222" t="e">
        <f>штатное!#REF!</f>
        <v>#REF!</v>
      </c>
      <c r="H19" s="222" t="e">
        <f>штатное!#REF!</f>
        <v>#REF!</v>
      </c>
      <c r="I19" s="224"/>
      <c r="J19" s="224"/>
      <c r="K19" s="224"/>
      <c r="L19" s="224"/>
      <c r="M19" s="296">
        <v>59100</v>
      </c>
      <c r="N19" s="222">
        <f>'СТОИМОСТЬ балла'!O41</f>
        <v>59100</v>
      </c>
      <c r="O19" s="222">
        <f t="shared" si="0"/>
        <v>0</v>
      </c>
      <c r="P19" s="293" t="e">
        <f t="shared" si="2"/>
        <v>#REF!</v>
      </c>
      <c r="Q19" s="297" t="e">
        <f t="shared" si="3"/>
        <v>#REF!</v>
      </c>
    </row>
    <row r="20" spans="1:17" x14ac:dyDescent="0.25">
      <c r="A20" s="196" t="s">
        <v>64</v>
      </c>
      <c r="B20" s="220" t="e">
        <f>штатное!#REF!</f>
        <v>#REF!</v>
      </c>
      <c r="C20" s="292">
        <v>61892.7</v>
      </c>
      <c r="D20" s="292">
        <v>56913</v>
      </c>
      <c r="E20" s="222" t="e">
        <f t="shared" si="1"/>
        <v>#REF!</v>
      </c>
      <c r="F20" s="222" t="e">
        <f t="shared" si="4"/>
        <v>#REF!</v>
      </c>
      <c r="G20" s="222" t="e">
        <f>штатное!#REF!</f>
        <v>#REF!</v>
      </c>
      <c r="H20" s="222" t="e">
        <f>штатное!#REF!</f>
        <v>#REF!</v>
      </c>
      <c r="I20" s="224"/>
      <c r="J20" s="224"/>
      <c r="K20" s="224"/>
      <c r="L20" s="224"/>
      <c r="M20" s="296">
        <v>39600</v>
      </c>
      <c r="N20" s="222">
        <f>'СТОИМОСТЬ балла'!O42</f>
        <v>39600</v>
      </c>
      <c r="O20" s="222">
        <f t="shared" si="0"/>
        <v>0</v>
      </c>
      <c r="P20" s="293" t="e">
        <f t="shared" si="2"/>
        <v>#REF!</v>
      </c>
      <c r="Q20" s="297" t="e">
        <f t="shared" si="3"/>
        <v>#REF!</v>
      </c>
    </row>
    <row r="21" spans="1:17" x14ac:dyDescent="0.25">
      <c r="A21" s="196" t="s">
        <v>74</v>
      </c>
      <c r="B21" s="220" t="e">
        <f>штатное!#REF!</f>
        <v>#REF!</v>
      </c>
      <c r="C21" s="292">
        <v>40642</v>
      </c>
      <c r="D21" s="292">
        <v>38861</v>
      </c>
      <c r="E21" s="222" t="e">
        <f t="shared" si="1"/>
        <v>#REF!</v>
      </c>
      <c r="F21" s="222" t="e">
        <f t="shared" si="4"/>
        <v>#REF!</v>
      </c>
      <c r="G21" s="222" t="e">
        <f>штатное!#REF!</f>
        <v>#REF!</v>
      </c>
      <c r="H21" s="222" t="e">
        <f>штатное!#REF!</f>
        <v>#REF!</v>
      </c>
      <c r="I21" s="224"/>
      <c r="J21" s="224"/>
      <c r="K21" s="224"/>
      <c r="L21" s="224"/>
      <c r="M21" s="296">
        <v>24000</v>
      </c>
      <c r="N21" s="222">
        <f>'СТОИМОСТЬ балла'!O43</f>
        <v>24000</v>
      </c>
      <c r="O21" s="222">
        <f t="shared" si="0"/>
        <v>0</v>
      </c>
      <c r="P21" s="293" t="e">
        <f t="shared" si="2"/>
        <v>#REF!</v>
      </c>
      <c r="Q21" s="297" t="e">
        <f t="shared" si="3"/>
        <v>#REF!</v>
      </c>
    </row>
    <row r="22" spans="1:17" x14ac:dyDescent="0.25">
      <c r="A22" s="196" t="s">
        <v>65</v>
      </c>
      <c r="B22" s="220" t="e">
        <f>штатное!#REF!</f>
        <v>#REF!</v>
      </c>
      <c r="C22" s="292">
        <v>57787</v>
      </c>
      <c r="D22" s="292">
        <v>57787</v>
      </c>
      <c r="E22" s="222" t="e">
        <f t="shared" si="1"/>
        <v>#REF!</v>
      </c>
      <c r="F22" s="222" t="e">
        <f t="shared" si="4"/>
        <v>#REF!</v>
      </c>
      <c r="G22" s="222" t="e">
        <f>штатное!#REF!</f>
        <v>#REF!</v>
      </c>
      <c r="H22" s="222" t="e">
        <f>штатное!#REF!</f>
        <v>#REF!</v>
      </c>
      <c r="I22" s="224"/>
      <c r="J22" s="224"/>
      <c r="K22" s="224"/>
      <c r="L22" s="224"/>
      <c r="M22" s="296">
        <v>49000</v>
      </c>
      <c r="N22" s="222">
        <f>'СТОИМОСТЬ балла'!O44</f>
        <v>49000</v>
      </c>
      <c r="O22" s="222">
        <f t="shared" si="0"/>
        <v>0</v>
      </c>
      <c r="P22" s="293" t="e">
        <f t="shared" si="2"/>
        <v>#REF!</v>
      </c>
      <c r="Q22" s="297" t="e">
        <f t="shared" si="3"/>
        <v>#REF!</v>
      </c>
    </row>
    <row r="23" spans="1:17" x14ac:dyDescent="0.25">
      <c r="A23" s="196" t="s">
        <v>75</v>
      </c>
      <c r="B23" s="220" t="e">
        <f>штатное!#REF!</f>
        <v>#REF!</v>
      </c>
      <c r="C23" s="292">
        <v>33496.6</v>
      </c>
      <c r="D23" s="292">
        <v>31219</v>
      </c>
      <c r="E23" s="222" t="e">
        <f t="shared" si="1"/>
        <v>#REF!</v>
      </c>
      <c r="F23" s="222" t="e">
        <f t="shared" si="4"/>
        <v>#REF!</v>
      </c>
      <c r="G23" s="222" t="e">
        <f>штатное!#REF!</f>
        <v>#REF!</v>
      </c>
      <c r="H23" s="222" t="e">
        <f>штатное!#REF!</f>
        <v>#REF!</v>
      </c>
      <c r="I23" s="224"/>
      <c r="J23" s="224"/>
      <c r="K23" s="224"/>
      <c r="L23" s="224"/>
      <c r="M23" s="296">
        <v>23300</v>
      </c>
      <c r="N23" s="222">
        <f>'СТОИМОСТЬ балла'!O45</f>
        <v>23300</v>
      </c>
      <c r="O23" s="222">
        <f t="shared" si="0"/>
        <v>0</v>
      </c>
      <c r="P23" s="293" t="e">
        <f t="shared" si="2"/>
        <v>#REF!</v>
      </c>
      <c r="Q23" s="297" t="e">
        <f t="shared" si="3"/>
        <v>#REF!</v>
      </c>
    </row>
    <row r="24" spans="1:17" x14ac:dyDescent="0.25">
      <c r="A24" s="198" t="s">
        <v>309</v>
      </c>
      <c r="B24" s="220"/>
      <c r="C24" s="292"/>
      <c r="D24" s="292"/>
      <c r="E24" s="222">
        <f t="shared" si="1"/>
        <v>0</v>
      </c>
      <c r="F24" s="222">
        <f t="shared" si="4"/>
        <v>0</v>
      </c>
      <c r="G24" s="224"/>
      <c r="H24" s="224"/>
      <c r="I24" s="224"/>
      <c r="J24" s="224"/>
      <c r="K24" s="406"/>
      <c r="L24" s="406"/>
      <c r="M24" s="407"/>
      <c r="N24" s="407"/>
      <c r="O24" s="407">
        <f t="shared" si="0"/>
        <v>0</v>
      </c>
      <c r="P24" s="409">
        <f t="shared" si="2"/>
        <v>0</v>
      </c>
      <c r="Q24" s="410">
        <f t="shared" si="3"/>
        <v>0</v>
      </c>
    </row>
    <row r="25" spans="1:17" x14ac:dyDescent="0.25">
      <c r="A25" s="196" t="s">
        <v>19</v>
      </c>
      <c r="B25" s="220" t="e">
        <f>штатное!#REF!</f>
        <v>#REF!</v>
      </c>
      <c r="C25" s="292">
        <v>81229.75</v>
      </c>
      <c r="D25" s="292">
        <v>77909.95</v>
      </c>
      <c r="E25" s="222" t="e">
        <f t="shared" si="1"/>
        <v>#REF!</v>
      </c>
      <c r="F25" s="222" t="e">
        <f t="shared" si="4"/>
        <v>#REF!</v>
      </c>
      <c r="G25" s="222" t="e">
        <f>штатное!#REF!</f>
        <v>#REF!</v>
      </c>
      <c r="H25" s="222" t="e">
        <f>штатное!#REF!</f>
        <v>#REF!</v>
      </c>
      <c r="I25" s="222" t="e">
        <f>штатное!#REF!</f>
        <v>#REF!</v>
      </c>
      <c r="J25" s="224"/>
      <c r="K25" s="224"/>
      <c r="L25" s="224"/>
      <c r="M25" s="296">
        <v>58000</v>
      </c>
      <c r="N25" s="222">
        <f>'СТОИМОСТЬ балла'!O47</f>
        <v>58000</v>
      </c>
      <c r="O25" s="222">
        <f t="shared" si="0"/>
        <v>0</v>
      </c>
      <c r="P25" s="293" t="e">
        <f t="shared" si="2"/>
        <v>#REF!</v>
      </c>
      <c r="Q25" s="297" t="e">
        <f t="shared" si="3"/>
        <v>#REF!</v>
      </c>
    </row>
    <row r="26" spans="1:17" x14ac:dyDescent="0.25">
      <c r="A26" s="196" t="s">
        <v>22</v>
      </c>
      <c r="B26" s="220" t="e">
        <f>штатное!#REF!</f>
        <v>#REF!</v>
      </c>
      <c r="C26" s="292">
        <v>58056.7</v>
      </c>
      <c r="D26" s="292">
        <v>57863</v>
      </c>
      <c r="E26" s="222" t="e">
        <f t="shared" si="1"/>
        <v>#REF!</v>
      </c>
      <c r="F26" s="222" t="e">
        <f t="shared" si="4"/>
        <v>#REF!</v>
      </c>
      <c r="G26" s="222" t="e">
        <f>штатное!#REF!</f>
        <v>#REF!</v>
      </c>
      <c r="H26" s="222" t="e">
        <f>штатное!#REF!</f>
        <v>#REF!</v>
      </c>
      <c r="I26" s="222"/>
      <c r="J26" s="224"/>
      <c r="K26" s="224"/>
      <c r="L26" s="224"/>
      <c r="M26" s="296">
        <v>41700</v>
      </c>
      <c r="N26" s="222">
        <f>'СТОИМОСТЬ балла'!O48</f>
        <v>41700</v>
      </c>
      <c r="O26" s="222">
        <f t="shared" si="0"/>
        <v>0</v>
      </c>
      <c r="P26" s="293" t="e">
        <f t="shared" si="2"/>
        <v>#REF!</v>
      </c>
      <c r="Q26" s="297" t="e">
        <f t="shared" si="3"/>
        <v>#REF!</v>
      </c>
    </row>
    <row r="27" spans="1:17" x14ac:dyDescent="0.25">
      <c r="A27" s="196" t="s">
        <v>24</v>
      </c>
      <c r="B27" s="220" t="e">
        <f>штатное!#REF!</f>
        <v>#REF!</v>
      </c>
      <c r="C27" s="292">
        <v>58146.35</v>
      </c>
      <c r="D27" s="292">
        <v>57790.15</v>
      </c>
      <c r="E27" s="222" t="e">
        <f t="shared" si="1"/>
        <v>#REF!</v>
      </c>
      <c r="F27" s="222" t="e">
        <f t="shared" si="4"/>
        <v>#REF!</v>
      </c>
      <c r="G27" s="222" t="e">
        <f>штатное!#REF!</f>
        <v>#REF!</v>
      </c>
      <c r="H27" s="222" t="e">
        <f>штатное!#REF!</f>
        <v>#REF!</v>
      </c>
      <c r="I27" s="222" t="e">
        <f>штатное!#REF!</f>
        <v>#REF!</v>
      </c>
      <c r="J27" s="224"/>
      <c r="K27" s="224"/>
      <c r="L27" s="224"/>
      <c r="M27" s="296">
        <v>40700</v>
      </c>
      <c r="N27" s="222">
        <f>'СТОИМОСТЬ балла'!O49</f>
        <v>40700</v>
      </c>
      <c r="O27" s="222">
        <f t="shared" si="0"/>
        <v>0</v>
      </c>
      <c r="P27" s="293" t="e">
        <f t="shared" si="2"/>
        <v>#REF!</v>
      </c>
      <c r="Q27" s="297" t="e">
        <f t="shared" si="3"/>
        <v>#REF!</v>
      </c>
    </row>
    <row r="28" spans="1:17" x14ac:dyDescent="0.25">
      <c r="A28" s="198" t="s">
        <v>310</v>
      </c>
      <c r="B28" s="220"/>
      <c r="C28" s="292"/>
      <c r="D28" s="292"/>
      <c r="E28" s="222">
        <f t="shared" si="1"/>
        <v>0</v>
      </c>
      <c r="F28" s="222"/>
      <c r="G28" s="224"/>
      <c r="H28" s="224"/>
      <c r="I28" s="224"/>
      <c r="J28" s="224"/>
      <c r="K28" s="406"/>
      <c r="L28" s="406"/>
      <c r="M28" s="407"/>
      <c r="N28" s="407"/>
      <c r="O28" s="407">
        <f t="shared" si="0"/>
        <v>0</v>
      </c>
      <c r="P28" s="409">
        <f>G28+I28+J28+K28+L28+M28</f>
        <v>0</v>
      </c>
      <c r="Q28" s="410">
        <f t="shared" si="3"/>
        <v>0</v>
      </c>
    </row>
    <row r="29" spans="1:17" x14ac:dyDescent="0.25">
      <c r="A29" s="197" t="s">
        <v>19</v>
      </c>
      <c r="B29" s="220" t="e">
        <f>штатное!#REF!</f>
        <v>#REF!</v>
      </c>
      <c r="C29" s="292">
        <v>52912.229999999996</v>
      </c>
      <c r="D29" s="292">
        <v>48900.800000000003</v>
      </c>
      <c r="E29" s="222" t="e">
        <f t="shared" si="1"/>
        <v>#REF!</v>
      </c>
      <c r="F29" s="222" t="e">
        <f>G29+H29+I29+J29+K29</f>
        <v>#REF!</v>
      </c>
      <c r="G29" s="222" t="e">
        <f>штатное!#REF!</f>
        <v>#REF!</v>
      </c>
      <c r="H29" s="222" t="e">
        <f>штатное!#REF!</f>
        <v>#REF!</v>
      </c>
      <c r="I29" s="222" t="e">
        <f>штатное!#REF!</f>
        <v>#REF!</v>
      </c>
      <c r="J29" s="222" t="e">
        <f>штатное!#REF!</f>
        <v>#REF!</v>
      </c>
      <c r="K29" s="224"/>
      <c r="L29" s="224"/>
      <c r="M29" s="296">
        <v>21200</v>
      </c>
      <c r="N29" s="222">
        <f>'СТОИМОСТЬ балла'!O52</f>
        <v>21200</v>
      </c>
      <c r="O29" s="222">
        <f t="shared" si="0"/>
        <v>0</v>
      </c>
      <c r="P29" s="293" t="e">
        <f t="shared" si="2"/>
        <v>#REF!</v>
      </c>
      <c r="Q29" s="297" t="e">
        <f t="shared" si="3"/>
        <v>#REF!</v>
      </c>
    </row>
    <row r="30" spans="1:17" x14ac:dyDescent="0.25">
      <c r="A30" s="197" t="s">
        <v>74</v>
      </c>
      <c r="B30" s="220" t="e">
        <f>штатное!#REF!</f>
        <v>#REF!</v>
      </c>
      <c r="C30" s="292">
        <v>36327.199999999997</v>
      </c>
      <c r="D30" s="292">
        <v>33477.599999999999</v>
      </c>
      <c r="E30" s="222" t="e">
        <f t="shared" si="1"/>
        <v>#REF!</v>
      </c>
      <c r="F30" s="222" t="e">
        <f>G30+H30+I30+J30+K30</f>
        <v>#REF!</v>
      </c>
      <c r="G30" s="222" t="e">
        <f>штатное!#REF!</f>
        <v>#REF!</v>
      </c>
      <c r="H30" s="222" t="e">
        <f>штатное!#REF!</f>
        <v>#REF!</v>
      </c>
      <c r="I30" s="222" t="e">
        <f>штатное!#REF!</f>
        <v>#REF!</v>
      </c>
      <c r="J30" s="222" t="e">
        <f>штатное!#REF!</f>
        <v>#REF!</v>
      </c>
      <c r="K30" s="224"/>
      <c r="L30" s="224"/>
      <c r="M30" s="296">
        <v>9700</v>
      </c>
      <c r="N30" s="222">
        <f>'СТОИМОСТЬ балла'!O53</f>
        <v>24000</v>
      </c>
      <c r="O30" s="222">
        <f t="shared" si="0"/>
        <v>-14300</v>
      </c>
      <c r="P30" s="293" t="e">
        <f t="shared" si="2"/>
        <v>#REF!</v>
      </c>
      <c r="Q30" s="297" t="e">
        <f t="shared" si="3"/>
        <v>#REF!</v>
      </c>
    </row>
    <row r="31" spans="1:17" x14ac:dyDescent="0.25">
      <c r="A31" s="197" t="s">
        <v>76</v>
      </c>
      <c r="B31" s="220" t="e">
        <f>штатное!#REF!</f>
        <v>#REF!</v>
      </c>
      <c r="C31" s="292">
        <v>43965.899999999994</v>
      </c>
      <c r="D31" s="292">
        <v>41116.300000000003</v>
      </c>
      <c r="E31" s="222" t="e">
        <f t="shared" si="1"/>
        <v>#REF!</v>
      </c>
      <c r="F31" s="222" t="e">
        <f>G31+H31+I31+J31+K31</f>
        <v>#REF!</v>
      </c>
      <c r="G31" s="222" t="e">
        <f>штатное!#REF!</f>
        <v>#REF!</v>
      </c>
      <c r="H31" s="222" t="e">
        <f>штатное!#REF!</f>
        <v>#REF!</v>
      </c>
      <c r="I31" s="222" t="e">
        <f>штатное!#REF!</f>
        <v>#REF!</v>
      </c>
      <c r="J31" s="222" t="e">
        <f>штатное!#REF!</f>
        <v>#REF!</v>
      </c>
      <c r="K31" s="224"/>
      <c r="L31" s="224"/>
      <c r="M31" s="296">
        <v>17400</v>
      </c>
      <c r="N31" s="222">
        <f>'СТОИМОСТЬ балла'!O54</f>
        <v>17400</v>
      </c>
      <c r="O31" s="222">
        <f t="shared" si="0"/>
        <v>0</v>
      </c>
      <c r="P31" s="293" t="e">
        <f t="shared" si="2"/>
        <v>#REF!</v>
      </c>
      <c r="Q31" s="297" t="e">
        <f t="shared" si="3"/>
        <v>#REF!</v>
      </c>
    </row>
    <row r="32" spans="1:17" x14ac:dyDescent="0.25">
      <c r="A32" s="202" t="s">
        <v>311</v>
      </c>
      <c r="B32" s="220"/>
      <c r="C32" s="292"/>
      <c r="D32" s="292"/>
      <c r="E32" s="222">
        <f t="shared" si="1"/>
        <v>0</v>
      </c>
      <c r="F32" s="222"/>
      <c r="G32" s="224"/>
      <c r="H32" s="224"/>
      <c r="I32" s="224"/>
      <c r="J32" s="224"/>
      <c r="K32" s="406"/>
      <c r="L32" s="406"/>
      <c r="M32" s="407">
        <f>C32-F32</f>
        <v>0</v>
      </c>
      <c r="N32" s="407"/>
      <c r="O32" s="407">
        <f t="shared" si="0"/>
        <v>0</v>
      </c>
      <c r="P32" s="409">
        <f t="shared" si="2"/>
        <v>0</v>
      </c>
      <c r="Q32" s="410">
        <f t="shared" si="3"/>
        <v>0</v>
      </c>
    </row>
    <row r="33" spans="1:17" x14ac:dyDescent="0.25">
      <c r="A33" s="196" t="s">
        <v>21</v>
      </c>
      <c r="B33" s="220" t="e">
        <f>штатное!#REF!</f>
        <v>#REF!</v>
      </c>
      <c r="C33" s="292">
        <v>83818.399999999994</v>
      </c>
      <c r="D33" s="292">
        <v>80324</v>
      </c>
      <c r="E33" s="222" t="e">
        <f t="shared" si="1"/>
        <v>#REF!</v>
      </c>
      <c r="F33" s="222" t="e">
        <f t="shared" ref="F33:F41" si="5">G33+H33+I33+J33+K33</f>
        <v>#REF!</v>
      </c>
      <c r="G33" s="222" t="e">
        <f>штатное!#REF!</f>
        <v>#REF!</v>
      </c>
      <c r="H33" s="222" t="e">
        <f>штатное!#REF!</f>
        <v>#REF!</v>
      </c>
      <c r="I33" s="224"/>
      <c r="J33" s="224"/>
      <c r="K33" s="224"/>
      <c r="L33" s="224"/>
      <c r="M33" s="118">
        <v>62100</v>
      </c>
      <c r="N33" s="222">
        <f>'СТОИМОСТЬ балла'!O57</f>
        <v>62100</v>
      </c>
      <c r="O33" s="222">
        <f t="shared" si="0"/>
        <v>0</v>
      </c>
      <c r="P33" s="293" t="e">
        <f t="shared" si="2"/>
        <v>#REF!</v>
      </c>
      <c r="Q33" s="297" t="e">
        <f t="shared" si="3"/>
        <v>#REF!</v>
      </c>
    </row>
    <row r="34" spans="1:17" x14ac:dyDescent="0.25">
      <c r="A34" s="197" t="s">
        <v>25</v>
      </c>
      <c r="B34" s="220" t="e">
        <f>штатное!#REF!</f>
        <v>#REF!</v>
      </c>
      <c r="C34" s="292">
        <v>71792.7</v>
      </c>
      <c r="D34" s="292">
        <v>66813</v>
      </c>
      <c r="E34" s="222" t="e">
        <f t="shared" si="1"/>
        <v>#REF!</v>
      </c>
      <c r="F34" s="222" t="e">
        <f t="shared" si="5"/>
        <v>#REF!</v>
      </c>
      <c r="G34" s="222" t="e">
        <f>штатное!#REF!</f>
        <v>#REF!</v>
      </c>
      <c r="H34" s="222" t="e">
        <f>штатное!#REF!</f>
        <v>#REF!</v>
      </c>
      <c r="I34" s="224"/>
      <c r="J34" s="224"/>
      <c r="K34" s="224"/>
      <c r="L34" s="224"/>
      <c r="M34" s="118">
        <v>49500</v>
      </c>
      <c r="N34" s="222">
        <f>'СТОИМОСТЬ балла'!O58</f>
        <v>49500</v>
      </c>
      <c r="O34" s="222">
        <f t="shared" si="0"/>
        <v>0</v>
      </c>
      <c r="P34" s="293" t="e">
        <f t="shared" si="2"/>
        <v>#REF!</v>
      </c>
      <c r="Q34" s="297" t="e">
        <f t="shared" si="3"/>
        <v>#REF!</v>
      </c>
    </row>
    <row r="35" spans="1:17" x14ac:dyDescent="0.25">
      <c r="A35" s="203" t="s">
        <v>22</v>
      </c>
      <c r="B35" s="220" t="e">
        <f>штатное!#REF!</f>
        <v>#REF!</v>
      </c>
      <c r="C35" s="292">
        <v>56545.92333333334</v>
      </c>
      <c r="D35" s="292">
        <v>52263</v>
      </c>
      <c r="E35" s="222" t="e">
        <f t="shared" si="1"/>
        <v>#REF!</v>
      </c>
      <c r="F35" s="222" t="e">
        <f t="shared" si="5"/>
        <v>#REF!</v>
      </c>
      <c r="G35" s="222" t="e">
        <f>штатное!#REF!</f>
        <v>#REF!</v>
      </c>
      <c r="H35" s="222" t="e">
        <f>штатное!#REF!/B35</f>
        <v>#REF!</v>
      </c>
      <c r="I35" s="224"/>
      <c r="J35" s="224"/>
      <c r="K35" s="224"/>
      <c r="L35" s="224"/>
      <c r="M35" s="118">
        <v>39100</v>
      </c>
      <c r="N35" s="222">
        <f>'СТОИМОСТЬ балла'!O59</f>
        <v>117300</v>
      </c>
      <c r="O35" s="222">
        <f t="shared" si="0"/>
        <v>-78200</v>
      </c>
      <c r="P35" s="293" t="e">
        <f t="shared" si="2"/>
        <v>#REF!</v>
      </c>
      <c r="Q35" s="297" t="e">
        <f t="shared" si="3"/>
        <v>#REF!</v>
      </c>
    </row>
    <row r="36" spans="1:17" x14ac:dyDescent="0.25">
      <c r="A36" s="196" t="s">
        <v>77</v>
      </c>
      <c r="B36" s="220" t="e">
        <f>штатное!#REF!</f>
        <v>#REF!</v>
      </c>
      <c r="C36" s="292">
        <v>42453</v>
      </c>
      <c r="D36" s="292">
        <v>37929</v>
      </c>
      <c r="E36" s="222" t="e">
        <f t="shared" si="1"/>
        <v>#REF!</v>
      </c>
      <c r="F36" s="222" t="e">
        <f t="shared" si="5"/>
        <v>#REF!</v>
      </c>
      <c r="G36" s="222" t="e">
        <f>штатное!#REF!</f>
        <v>#REF!</v>
      </c>
      <c r="H36" s="222" t="e">
        <f>штатное!#REF!/B36</f>
        <v>#REF!</v>
      </c>
      <c r="I36" s="224"/>
      <c r="J36" s="224"/>
      <c r="K36" s="224"/>
      <c r="L36" s="224"/>
      <c r="M36" s="118">
        <v>36000</v>
      </c>
      <c r="N36" s="222">
        <f>'СТОИМОСТЬ балла'!O60</f>
        <v>108000</v>
      </c>
      <c r="O36" s="222">
        <f t="shared" si="0"/>
        <v>-72000</v>
      </c>
      <c r="P36" s="293" t="e">
        <f>G36+I36+J36+K36+L36+M36</f>
        <v>#REF!</v>
      </c>
      <c r="Q36" s="297" t="e">
        <f t="shared" si="3"/>
        <v>#REF!</v>
      </c>
    </row>
    <row r="37" spans="1:17" x14ac:dyDescent="0.25">
      <c r="A37" s="196" t="s">
        <v>81</v>
      </c>
      <c r="B37" s="220" t="e">
        <f>штатное!#REF!</f>
        <v>#REF!</v>
      </c>
      <c r="C37" s="292">
        <v>39655.699999999997</v>
      </c>
      <c r="D37" s="292">
        <v>37395</v>
      </c>
      <c r="E37" s="222" t="e">
        <f t="shared" si="1"/>
        <v>#REF!</v>
      </c>
      <c r="F37" s="222" t="e">
        <f t="shared" si="5"/>
        <v>#REF!</v>
      </c>
      <c r="G37" s="222" t="e">
        <f>штатное!#REF!</f>
        <v>#REF!</v>
      </c>
      <c r="H37" s="222" t="e">
        <f>штатное!#REF!/B37</f>
        <v>#REF!</v>
      </c>
      <c r="I37" s="224"/>
      <c r="J37" s="224"/>
      <c r="K37" s="224"/>
      <c r="L37" s="224"/>
      <c r="M37" s="118">
        <v>34200</v>
      </c>
      <c r="N37" s="222">
        <f>'СТОИМОСТЬ балла'!O61</f>
        <v>68400</v>
      </c>
      <c r="O37" s="222">
        <f t="shared" si="0"/>
        <v>-34200</v>
      </c>
      <c r="P37" s="293" t="e">
        <f t="shared" si="2"/>
        <v>#REF!</v>
      </c>
      <c r="Q37" s="297" t="e">
        <f t="shared" si="3"/>
        <v>#REF!</v>
      </c>
    </row>
    <row r="38" spans="1:17" x14ac:dyDescent="0.25">
      <c r="A38" s="196" t="s">
        <v>23</v>
      </c>
      <c r="B38" s="220" t="e">
        <f>штатное!#REF!</f>
        <v>#REF!</v>
      </c>
      <c r="C38" s="292">
        <v>40020.1</v>
      </c>
      <c r="D38" s="292">
        <v>38061</v>
      </c>
      <c r="E38" s="222" t="e">
        <f t="shared" si="1"/>
        <v>#REF!</v>
      </c>
      <c r="F38" s="222" t="e">
        <f t="shared" si="5"/>
        <v>#REF!</v>
      </c>
      <c r="G38" s="222" t="e">
        <f>штатное!#REF!</f>
        <v>#REF!</v>
      </c>
      <c r="H38" s="222" t="e">
        <f>штатное!#REF!/B38</f>
        <v>#REF!</v>
      </c>
      <c r="I38" s="224"/>
      <c r="J38" s="224"/>
      <c r="K38" s="224"/>
      <c r="L38" s="224"/>
      <c r="M38" s="118">
        <v>31200</v>
      </c>
      <c r="N38" s="222">
        <f>'СТОИМОСТЬ балла'!O62</f>
        <v>62400</v>
      </c>
      <c r="O38" s="222">
        <f t="shared" si="0"/>
        <v>-31200</v>
      </c>
      <c r="P38" s="293" t="e">
        <f t="shared" si="2"/>
        <v>#REF!</v>
      </c>
      <c r="Q38" s="297" t="e">
        <f t="shared" si="3"/>
        <v>#REF!</v>
      </c>
    </row>
    <row r="39" spans="1:17" x14ac:dyDescent="0.25">
      <c r="A39" s="196" t="s">
        <v>105</v>
      </c>
      <c r="B39" s="220" t="e">
        <f>штатное!#REF!</f>
        <v>#REF!</v>
      </c>
      <c r="C39" s="292">
        <v>59811</v>
      </c>
      <c r="D39" s="292">
        <v>52063</v>
      </c>
      <c r="E39" s="222" t="e">
        <f t="shared" ref="E39:E70" si="6">F39+M39</f>
        <v>#REF!</v>
      </c>
      <c r="F39" s="222" t="e">
        <f t="shared" si="5"/>
        <v>#REF!</v>
      </c>
      <c r="G39" s="222" t="e">
        <f>штатное!#REF!</f>
        <v>#REF!</v>
      </c>
      <c r="H39" s="222" t="e">
        <f>штатное!#REF!/B39</f>
        <v>#REF!</v>
      </c>
      <c r="I39" s="224"/>
      <c r="J39" s="224"/>
      <c r="K39" s="224"/>
      <c r="L39" s="224"/>
      <c r="M39" s="118">
        <v>39100</v>
      </c>
      <c r="N39" s="222">
        <f>'СТОИМОСТЬ балла'!O63</f>
        <v>39100</v>
      </c>
      <c r="O39" s="222">
        <f t="shared" si="0"/>
        <v>0</v>
      </c>
      <c r="P39" s="293" t="e">
        <f t="shared" si="2"/>
        <v>#REF!</v>
      </c>
      <c r="Q39" s="297" t="e">
        <f t="shared" si="3"/>
        <v>#REF!</v>
      </c>
    </row>
    <row r="40" spans="1:17" x14ac:dyDescent="0.25">
      <c r="A40" s="196" t="s">
        <v>106</v>
      </c>
      <c r="B40" s="220" t="e">
        <f>штатное!#REF!</f>
        <v>#REF!</v>
      </c>
      <c r="C40" s="292">
        <v>39745</v>
      </c>
      <c r="D40" s="292">
        <v>36729</v>
      </c>
      <c r="E40" s="222" t="e">
        <f t="shared" si="6"/>
        <v>#REF!</v>
      </c>
      <c r="F40" s="222" t="e">
        <f t="shared" si="5"/>
        <v>#REF!</v>
      </c>
      <c r="G40" s="222" t="e">
        <f>штатное!#REF!</f>
        <v>#REF!</v>
      </c>
      <c r="H40" s="222" t="e">
        <f>штатное!#REF!/B40</f>
        <v>#REF!</v>
      </c>
      <c r="I40" s="224"/>
      <c r="J40" s="224"/>
      <c r="K40" s="224"/>
      <c r="L40" s="224"/>
      <c r="M40" s="118">
        <v>30300</v>
      </c>
      <c r="N40" s="222">
        <f>'СТОИМОСТЬ балла'!O64</f>
        <v>30300</v>
      </c>
      <c r="O40" s="222">
        <f t="shared" si="0"/>
        <v>0</v>
      </c>
      <c r="P40" s="293" t="e">
        <f>G40+I40+J40+K40+L40+M40</f>
        <v>#REF!</v>
      </c>
      <c r="Q40" s="297" t="e">
        <f t="shared" si="3"/>
        <v>#REF!</v>
      </c>
    </row>
    <row r="41" spans="1:17" x14ac:dyDescent="0.25">
      <c r="A41" s="196" t="s">
        <v>305</v>
      </c>
      <c r="B41" s="220" t="e">
        <f>штатное!#REF!</f>
        <v>#REF!</v>
      </c>
      <c r="C41" s="292">
        <v>31219</v>
      </c>
      <c r="D41" s="292">
        <v>31219</v>
      </c>
      <c r="E41" s="222" t="e">
        <f t="shared" si="6"/>
        <v>#REF!</v>
      </c>
      <c r="F41" s="222" t="e">
        <f t="shared" si="5"/>
        <v>#REF!</v>
      </c>
      <c r="G41" s="222" t="e">
        <f>штатное!#REF!</f>
        <v>#REF!</v>
      </c>
      <c r="H41" s="222" t="e">
        <f>штатное!#REF!/B41</f>
        <v>#REF!</v>
      </c>
      <c r="I41" s="224"/>
      <c r="J41" s="224"/>
      <c r="K41" s="224"/>
      <c r="L41" s="224"/>
      <c r="M41" s="118">
        <v>32400</v>
      </c>
      <c r="N41" s="222">
        <f>'СТОИМОСТЬ балла'!O65</f>
        <v>64800</v>
      </c>
      <c r="O41" s="222">
        <f t="shared" si="0"/>
        <v>-32400</v>
      </c>
      <c r="P41" s="293" t="e">
        <f t="shared" si="2"/>
        <v>#REF!</v>
      </c>
      <c r="Q41" s="297" t="e">
        <f t="shared" si="3"/>
        <v>#REF!</v>
      </c>
    </row>
    <row r="42" spans="1:17" ht="31.5" x14ac:dyDescent="0.25">
      <c r="A42" s="204" t="s">
        <v>312</v>
      </c>
      <c r="B42" s="220"/>
      <c r="C42" s="292"/>
      <c r="D42" s="292"/>
      <c r="E42" s="222">
        <f t="shared" si="6"/>
        <v>0</v>
      </c>
      <c r="F42" s="222"/>
      <c r="G42" s="224"/>
      <c r="H42" s="224"/>
      <c r="I42" s="224"/>
      <c r="J42" s="224"/>
      <c r="K42" s="406"/>
      <c r="L42" s="406"/>
      <c r="M42" s="407"/>
      <c r="N42" s="407"/>
      <c r="O42" s="407">
        <f t="shared" si="0"/>
        <v>0</v>
      </c>
      <c r="P42" s="409">
        <f t="shared" si="2"/>
        <v>0</v>
      </c>
      <c r="Q42" s="410">
        <f t="shared" si="3"/>
        <v>0</v>
      </c>
    </row>
    <row r="43" spans="1:17" x14ac:dyDescent="0.25">
      <c r="A43" s="205" t="s">
        <v>21</v>
      </c>
      <c r="B43" s="220" t="e">
        <f>штатное!#REF!</f>
        <v>#REF!</v>
      </c>
      <c r="C43" s="292">
        <v>114800</v>
      </c>
      <c r="D43" s="292">
        <v>111524</v>
      </c>
      <c r="E43" s="222" t="e">
        <f t="shared" si="6"/>
        <v>#REF!</v>
      </c>
      <c r="F43" s="222" t="e">
        <f>G43+H43+I43+J43+K43</f>
        <v>#REF!</v>
      </c>
      <c r="G43" s="222" t="e">
        <f>штатное!#REF!</f>
        <v>#REF!</v>
      </c>
      <c r="H43" s="222" t="e">
        <f>штатное!#REF!/B43</f>
        <v>#REF!</v>
      </c>
      <c r="I43" s="224"/>
      <c r="J43" s="224"/>
      <c r="K43" s="224"/>
      <c r="L43" s="224"/>
      <c r="M43" s="296">
        <v>93300</v>
      </c>
      <c r="N43" s="222">
        <f>'СТОИМОСТЬ балла'!O67</f>
        <v>93300</v>
      </c>
      <c r="O43" s="222">
        <f t="shared" si="0"/>
        <v>0</v>
      </c>
      <c r="P43" s="293" t="e">
        <f t="shared" si="2"/>
        <v>#REF!</v>
      </c>
      <c r="Q43" s="297" t="e">
        <f t="shared" si="3"/>
        <v>#REF!</v>
      </c>
    </row>
    <row r="44" spans="1:17" x14ac:dyDescent="0.25">
      <c r="A44" s="197" t="s">
        <v>25</v>
      </c>
      <c r="B44" s="220" t="e">
        <f>штатное!#REF!</f>
        <v>#REF!</v>
      </c>
      <c r="C44" s="292">
        <v>91972.9</v>
      </c>
      <c r="D44" s="292">
        <v>90313</v>
      </c>
      <c r="E44" s="222" t="e">
        <f t="shared" si="6"/>
        <v>#REF!</v>
      </c>
      <c r="F44" s="222" t="e">
        <f>G44+H44+I44+J44+K44</f>
        <v>#REF!</v>
      </c>
      <c r="G44" s="222" t="e">
        <f>штатное!#REF!</f>
        <v>#REF!</v>
      </c>
      <c r="H44" s="222" t="e">
        <f>штатное!#REF!/B44</f>
        <v>#REF!</v>
      </c>
      <c r="I44" s="224"/>
      <c r="J44" s="224"/>
      <c r="K44" s="224"/>
      <c r="L44" s="224"/>
      <c r="M44" s="296">
        <v>73000</v>
      </c>
      <c r="N44" s="222">
        <f>'СТОИМОСТЬ балла'!O68</f>
        <v>73000</v>
      </c>
      <c r="O44" s="222">
        <f t="shared" si="0"/>
        <v>0</v>
      </c>
      <c r="P44" s="293" t="e">
        <f t="shared" si="2"/>
        <v>#REF!</v>
      </c>
      <c r="Q44" s="297" t="e">
        <f t="shared" ref="Q44:Q74" si="7">P44-D44</f>
        <v>#REF!</v>
      </c>
    </row>
    <row r="45" spans="1:17" x14ac:dyDescent="0.25">
      <c r="A45" s="197" t="s">
        <v>114</v>
      </c>
      <c r="B45" s="220" t="e">
        <f>штатное!#REF!</f>
        <v>#REF!</v>
      </c>
      <c r="C45" s="292">
        <v>73620.875</v>
      </c>
      <c r="D45" s="292">
        <v>71029</v>
      </c>
      <c r="E45" s="222" t="e">
        <f t="shared" si="6"/>
        <v>#REF!</v>
      </c>
      <c r="F45" s="222" t="e">
        <f>G45+H45+I45+J45+K45</f>
        <v>#REF!</v>
      </c>
      <c r="G45" s="222" t="e">
        <f>штатное!#REF!</f>
        <v>#REF!</v>
      </c>
      <c r="H45" s="222" t="e">
        <f>штатное!#REF!/B45</f>
        <v>#REF!</v>
      </c>
      <c r="I45" s="224"/>
      <c r="J45" s="224"/>
      <c r="K45" s="224"/>
      <c r="L45" s="224"/>
      <c r="M45" s="296">
        <v>55300</v>
      </c>
      <c r="N45" s="222">
        <f>'СТОИМОСТЬ балла'!O69</f>
        <v>276500</v>
      </c>
      <c r="O45" s="222">
        <f t="shared" si="0"/>
        <v>-221200</v>
      </c>
      <c r="P45" s="293" t="e">
        <f t="shared" si="2"/>
        <v>#REF!</v>
      </c>
      <c r="Q45" s="297" t="e">
        <f t="shared" si="7"/>
        <v>#REF!</v>
      </c>
    </row>
    <row r="46" spans="1:17" x14ac:dyDescent="0.25">
      <c r="A46" s="197" t="s">
        <v>31</v>
      </c>
      <c r="B46" s="220" t="e">
        <f>штатное!#REF!</f>
        <v>#REF!</v>
      </c>
      <c r="C46" s="292">
        <v>56300.292857142857</v>
      </c>
      <c r="D46" s="292">
        <v>54761</v>
      </c>
      <c r="E46" s="222" t="e">
        <f t="shared" si="6"/>
        <v>#REF!</v>
      </c>
      <c r="F46" s="222" t="e">
        <f>G46+H46+I46+J46+K46</f>
        <v>#REF!</v>
      </c>
      <c r="G46" s="222" t="e">
        <f>штатное!#REF!</f>
        <v>#REF!</v>
      </c>
      <c r="H46" s="222" t="e">
        <f>штатное!#REF!/B46</f>
        <v>#REF!</v>
      </c>
      <c r="I46" s="224"/>
      <c r="J46" s="224"/>
      <c r="K46" s="224"/>
      <c r="L46" s="224"/>
      <c r="M46" s="296">
        <v>39900</v>
      </c>
      <c r="N46" s="222">
        <f>'СТОИМОСТЬ балла'!O71</f>
        <v>319200</v>
      </c>
      <c r="O46" s="222">
        <f t="shared" si="0"/>
        <v>-279300</v>
      </c>
      <c r="P46" s="293" t="e">
        <f t="shared" si="2"/>
        <v>#REF!</v>
      </c>
      <c r="Q46" s="297" t="e">
        <f t="shared" si="7"/>
        <v>#REF!</v>
      </c>
    </row>
    <row r="47" spans="1:17" ht="31.5" x14ac:dyDescent="0.25">
      <c r="A47" s="206" t="s">
        <v>313</v>
      </c>
      <c r="B47" s="220"/>
      <c r="C47" s="292"/>
      <c r="D47" s="292"/>
      <c r="E47" s="222">
        <f t="shared" si="6"/>
        <v>0</v>
      </c>
      <c r="F47" s="222"/>
      <c r="G47" s="224"/>
      <c r="H47" s="224"/>
      <c r="I47" s="224"/>
      <c r="J47" s="224"/>
      <c r="K47" s="406"/>
      <c r="L47" s="406"/>
      <c r="M47" s="407"/>
      <c r="N47" s="407"/>
      <c r="O47" s="407">
        <f t="shared" si="0"/>
        <v>0</v>
      </c>
      <c r="P47" s="409">
        <f t="shared" si="2"/>
        <v>0</v>
      </c>
      <c r="Q47" s="410">
        <f t="shared" si="7"/>
        <v>0</v>
      </c>
    </row>
    <row r="48" spans="1:17" x14ac:dyDescent="0.25">
      <c r="A48" s="196" t="s">
        <v>21</v>
      </c>
      <c r="B48" s="220" t="e">
        <f>штатное!#REF!</f>
        <v>#REF!</v>
      </c>
      <c r="C48" s="292">
        <v>150112.79999999999</v>
      </c>
      <c r="D48" s="292">
        <v>143124</v>
      </c>
      <c r="E48" s="222" t="e">
        <f t="shared" si="6"/>
        <v>#REF!</v>
      </c>
      <c r="F48" s="222" t="e">
        <f>G48+H48+I48+J48+K48</f>
        <v>#REF!</v>
      </c>
      <c r="G48" s="222" t="e">
        <f>штатное!#REF!</f>
        <v>#REF!</v>
      </c>
      <c r="H48" s="222" t="e">
        <f>штатное!#REF!/B48</f>
        <v>#REF!</v>
      </c>
      <c r="I48" s="224"/>
      <c r="J48" s="224"/>
      <c r="K48" s="224"/>
      <c r="L48" s="224"/>
      <c r="M48" s="296">
        <v>124900</v>
      </c>
      <c r="N48" s="222">
        <f>'СТОИМОСТЬ балла'!O74</f>
        <v>124900</v>
      </c>
      <c r="O48" s="222">
        <f t="shared" si="0"/>
        <v>0</v>
      </c>
      <c r="P48" s="293" t="e">
        <f>G48+I48+J48+K48+L48+M48</f>
        <v>#REF!</v>
      </c>
      <c r="Q48" s="297" t="e">
        <f t="shared" si="7"/>
        <v>#REF!</v>
      </c>
    </row>
    <row r="49" spans="1:17" ht="15" customHeight="1" x14ac:dyDescent="0.25">
      <c r="A49" s="207" t="s">
        <v>25</v>
      </c>
      <c r="B49" s="220" t="e">
        <f>штатное!#REF!</f>
        <v>#REF!</v>
      </c>
      <c r="C49" s="292">
        <v>126419.6</v>
      </c>
      <c r="D49" s="292">
        <v>125313</v>
      </c>
      <c r="E49" s="222" t="e">
        <f t="shared" si="6"/>
        <v>#REF!</v>
      </c>
      <c r="F49" s="222" t="e">
        <f>G49+H49+I49+J49+K49</f>
        <v>#REF!</v>
      </c>
      <c r="G49" s="222" t="e">
        <f>штатное!#REF!</f>
        <v>#REF!</v>
      </c>
      <c r="H49" s="222" t="e">
        <f>штатное!#REF!/B49</f>
        <v>#REF!</v>
      </c>
      <c r="I49" s="224"/>
      <c r="J49" s="224"/>
      <c r="K49" s="224"/>
      <c r="L49" s="224"/>
      <c r="M49" s="296">
        <v>108000</v>
      </c>
      <c r="N49" s="222">
        <f>'СТОИМОСТЬ балла'!O75</f>
        <v>108000</v>
      </c>
      <c r="O49" s="222">
        <f t="shared" si="0"/>
        <v>0</v>
      </c>
      <c r="P49" s="293" t="e">
        <f t="shared" si="2"/>
        <v>#REF!</v>
      </c>
      <c r="Q49" s="297" t="e">
        <f t="shared" si="7"/>
        <v>#REF!</v>
      </c>
    </row>
    <row r="50" spans="1:17" s="289" customFormat="1" x14ac:dyDescent="0.25">
      <c r="A50" s="207" t="s">
        <v>139</v>
      </c>
      <c r="B50" s="220" t="e">
        <f>штатное!#REF!</f>
        <v>#REF!</v>
      </c>
      <c r="C50" s="293">
        <v>114517.84</v>
      </c>
      <c r="D50" s="293">
        <v>115743.68000000001</v>
      </c>
      <c r="E50" s="287" t="e">
        <f t="shared" si="6"/>
        <v>#REF!</v>
      </c>
      <c r="F50" s="287" t="e">
        <f>G50+H50+I50+J50+K50</f>
        <v>#REF!</v>
      </c>
      <c r="G50" s="287" t="e">
        <f>штатное!#REF!</f>
        <v>#REF!</v>
      </c>
      <c r="H50" s="287" t="e">
        <f>штатное!#REF!/B50</f>
        <v>#REF!</v>
      </c>
      <c r="I50" s="288"/>
      <c r="J50" s="288"/>
      <c r="K50" s="287" t="e">
        <f>штатное!#REF!+штатное!#REF!</f>
        <v>#REF!</v>
      </c>
      <c r="L50" s="287"/>
      <c r="M50" s="300">
        <v>90400</v>
      </c>
      <c r="N50" s="287">
        <f>'СТОИМОСТЬ балла'!O76</f>
        <v>180800</v>
      </c>
      <c r="O50" s="287">
        <f t="shared" si="0"/>
        <v>-90400</v>
      </c>
      <c r="P50" s="293" t="e">
        <f t="shared" si="2"/>
        <v>#REF!</v>
      </c>
      <c r="Q50" s="297" t="e">
        <f t="shared" si="7"/>
        <v>#REF!</v>
      </c>
    </row>
    <row r="51" spans="1:17" s="289" customFormat="1" x14ac:dyDescent="0.25">
      <c r="A51" s="207" t="s">
        <v>28</v>
      </c>
      <c r="B51" s="220" t="e">
        <f>штатное!#REF!</f>
        <v>#REF!</v>
      </c>
      <c r="C51" s="293">
        <v>90988.271250000005</v>
      </c>
      <c r="D51" s="293">
        <v>97345.02</v>
      </c>
      <c r="E51" s="287" t="e">
        <f t="shared" si="6"/>
        <v>#REF!</v>
      </c>
      <c r="F51" s="287" t="e">
        <f>G51+H51+I51+J51+K51</f>
        <v>#REF!</v>
      </c>
      <c r="G51" s="287" t="e">
        <f>штатное!#REF!</f>
        <v>#REF!</v>
      </c>
      <c r="H51" s="287" t="e">
        <f>штатное!#REF!/B51</f>
        <v>#REF!</v>
      </c>
      <c r="I51" s="288"/>
      <c r="J51" s="288"/>
      <c r="K51" s="287" t="e">
        <f>штатное!#REF!+штатное!#REF!</f>
        <v>#REF!</v>
      </c>
      <c r="L51" s="287"/>
      <c r="M51" s="300">
        <v>73400</v>
      </c>
      <c r="N51" s="287">
        <f>'СТОИМОСТЬ балла'!O77</f>
        <v>513800</v>
      </c>
      <c r="O51" s="287">
        <f t="shared" si="0"/>
        <v>-440400</v>
      </c>
      <c r="P51" s="293" t="e">
        <f t="shared" si="2"/>
        <v>#REF!</v>
      </c>
      <c r="Q51" s="297" t="e">
        <f t="shared" si="7"/>
        <v>#REF!</v>
      </c>
    </row>
    <row r="52" spans="1:17" x14ac:dyDescent="0.25">
      <c r="A52" s="278" t="s">
        <v>141</v>
      </c>
      <c r="B52" s="220" t="e">
        <f>штатное!#REF!</f>
        <v>#REF!</v>
      </c>
      <c r="C52" s="292">
        <v>56861</v>
      </c>
      <c r="D52" s="292">
        <v>56861</v>
      </c>
      <c r="E52" s="222" t="e">
        <f t="shared" si="6"/>
        <v>#REF!</v>
      </c>
      <c r="F52" s="222" t="e">
        <f>G52+H52+I52+J52+K52</f>
        <v>#REF!</v>
      </c>
      <c r="G52" s="222" t="e">
        <f>штатное!#REF!</f>
        <v>#REF!</v>
      </c>
      <c r="H52" s="222" t="e">
        <f>штатное!#REF!/B52</f>
        <v>#REF!</v>
      </c>
      <c r="I52" s="224"/>
      <c r="J52" s="224"/>
      <c r="K52" s="224"/>
      <c r="L52" s="224"/>
      <c r="M52" s="296">
        <v>42000</v>
      </c>
      <c r="N52" s="222">
        <f>'СТОИМОСТЬ балла'!O78</f>
        <v>42000</v>
      </c>
      <c r="O52" s="222">
        <f t="shared" si="0"/>
        <v>0</v>
      </c>
      <c r="P52" s="293" t="e">
        <f t="shared" si="2"/>
        <v>#REF!</v>
      </c>
      <c r="Q52" s="297" t="e">
        <f t="shared" si="7"/>
        <v>#REF!</v>
      </c>
    </row>
    <row r="53" spans="1:17" ht="63" x14ac:dyDescent="0.25">
      <c r="A53" s="206" t="s">
        <v>314</v>
      </c>
      <c r="B53" s="220"/>
      <c r="C53" s="292"/>
      <c r="D53" s="292"/>
      <c r="E53" s="222">
        <f t="shared" si="6"/>
        <v>0</v>
      </c>
      <c r="F53" s="222"/>
      <c r="G53" s="224"/>
      <c r="H53" s="224"/>
      <c r="I53" s="224"/>
      <c r="J53" s="224"/>
      <c r="K53" s="406"/>
      <c r="L53" s="406"/>
      <c r="M53" s="407"/>
      <c r="N53" s="407"/>
      <c r="O53" s="407">
        <f t="shared" si="0"/>
        <v>0</v>
      </c>
      <c r="P53" s="409">
        <f t="shared" si="2"/>
        <v>0</v>
      </c>
      <c r="Q53" s="410">
        <f t="shared" si="7"/>
        <v>0</v>
      </c>
    </row>
    <row r="54" spans="1:17" x14ac:dyDescent="0.25">
      <c r="A54" s="196" t="s">
        <v>21</v>
      </c>
      <c r="B54" s="220" t="e">
        <f>штатное!#REF!</f>
        <v>#REF!</v>
      </c>
      <c r="C54" s="292">
        <v>136018.4</v>
      </c>
      <c r="D54" s="292">
        <v>132524</v>
      </c>
      <c r="E54" s="222" t="e">
        <f t="shared" si="6"/>
        <v>#REF!</v>
      </c>
      <c r="F54" s="222" t="e">
        <f t="shared" ref="F54:F60" si="8">G54+H54+I54+J54+K54</f>
        <v>#REF!</v>
      </c>
      <c r="G54" s="222" t="e">
        <f>штатное!#REF!</f>
        <v>#REF!</v>
      </c>
      <c r="H54" s="222" t="e">
        <f>штатное!#REF!/B54</f>
        <v>#REF!</v>
      </c>
      <c r="I54" s="224"/>
      <c r="J54" s="224"/>
      <c r="K54" s="224"/>
      <c r="L54" s="224"/>
      <c r="M54" s="296">
        <v>114300</v>
      </c>
      <c r="N54" s="222">
        <f>'СТОИМОСТЬ балла'!O80</f>
        <v>114300</v>
      </c>
      <c r="O54" s="222">
        <f t="shared" si="0"/>
        <v>0</v>
      </c>
      <c r="P54" s="293" t="e">
        <f t="shared" si="2"/>
        <v>#REF!</v>
      </c>
      <c r="Q54" s="297" t="e">
        <f t="shared" si="7"/>
        <v>#REF!</v>
      </c>
    </row>
    <row r="55" spans="1:17" x14ac:dyDescent="0.25">
      <c r="A55" s="199" t="s">
        <v>135</v>
      </c>
      <c r="B55" s="220" t="e">
        <f>штатное!#REF!</f>
        <v>#REF!</v>
      </c>
      <c r="C55" s="292">
        <v>126488.76</v>
      </c>
      <c r="D55" s="292">
        <v>125313</v>
      </c>
      <c r="E55" s="222" t="e">
        <f t="shared" si="6"/>
        <v>#REF!</v>
      </c>
      <c r="F55" s="222" t="e">
        <f t="shared" si="8"/>
        <v>#REF!</v>
      </c>
      <c r="G55" s="222" t="e">
        <f>штатное!#REF!</f>
        <v>#REF!</v>
      </c>
      <c r="H55" s="222" t="e">
        <f>штатное!#REF!/B55</f>
        <v>#REF!</v>
      </c>
      <c r="I55" s="224"/>
      <c r="J55" s="224"/>
      <c r="K55" s="224"/>
      <c r="L55" s="224"/>
      <c r="M55" s="296">
        <v>108000</v>
      </c>
      <c r="N55" s="222">
        <f>'СТОИМОСТЬ балла'!O81</f>
        <v>108000</v>
      </c>
      <c r="O55" s="222">
        <f t="shared" si="0"/>
        <v>0</v>
      </c>
      <c r="P55" s="293" t="e">
        <f t="shared" si="2"/>
        <v>#REF!</v>
      </c>
      <c r="Q55" s="297" t="e">
        <f t="shared" si="7"/>
        <v>#REF!</v>
      </c>
    </row>
    <row r="56" spans="1:17" x14ac:dyDescent="0.25">
      <c r="A56" s="196" t="s">
        <v>112</v>
      </c>
      <c r="B56" s="220" t="e">
        <f>штатное!#REF!</f>
        <v>#REF!</v>
      </c>
      <c r="C56" s="292">
        <v>115529</v>
      </c>
      <c r="D56" s="292">
        <v>115529</v>
      </c>
      <c r="E56" s="222" t="e">
        <f t="shared" si="6"/>
        <v>#REF!</v>
      </c>
      <c r="F56" s="222" t="e">
        <f t="shared" si="8"/>
        <v>#REF!</v>
      </c>
      <c r="G56" s="222" t="e">
        <f>штатное!#REF!</f>
        <v>#REF!</v>
      </c>
      <c r="H56" s="222" t="e">
        <f>штатное!#REF!/B56</f>
        <v>#REF!</v>
      </c>
      <c r="I56" s="224"/>
      <c r="J56" s="224"/>
      <c r="K56" s="224"/>
      <c r="L56" s="224"/>
      <c r="M56" s="296" t="e">
        <f>C56-F56</f>
        <v>#REF!</v>
      </c>
      <c r="N56" s="222">
        <f>'СТОИМОСТЬ балла'!O82</f>
        <v>99800</v>
      </c>
      <c r="O56" s="222" t="e">
        <f t="shared" si="0"/>
        <v>#REF!</v>
      </c>
      <c r="P56" s="293" t="e">
        <f t="shared" si="2"/>
        <v>#REF!</v>
      </c>
      <c r="Q56" s="297" t="e">
        <f t="shared" si="7"/>
        <v>#REF!</v>
      </c>
    </row>
    <row r="57" spans="1:17" x14ac:dyDescent="0.25">
      <c r="A57" s="196" t="s">
        <v>113</v>
      </c>
      <c r="B57" s="220" t="e">
        <f>штатное!#REF!</f>
        <v>#REF!</v>
      </c>
      <c r="C57" s="292">
        <v>85169.95</v>
      </c>
      <c r="D57" s="292">
        <v>84895</v>
      </c>
      <c r="E57" s="222" t="e">
        <f t="shared" si="6"/>
        <v>#REF!</v>
      </c>
      <c r="F57" s="222" t="e">
        <f t="shared" si="8"/>
        <v>#REF!</v>
      </c>
      <c r="G57" s="222" t="e">
        <f>штатное!#REF!</f>
        <v>#REF!</v>
      </c>
      <c r="H57" s="222" t="e">
        <f>штатное!#REF!/B57</f>
        <v>#REF!</v>
      </c>
      <c r="I57" s="224"/>
      <c r="J57" s="224"/>
      <c r="K57" s="224"/>
      <c r="L57" s="224"/>
      <c r="M57" s="296">
        <v>69600</v>
      </c>
      <c r="N57" s="222">
        <f>'СТОИМОСТЬ балла'!O83</f>
        <v>139200</v>
      </c>
      <c r="O57" s="222">
        <f t="shared" si="0"/>
        <v>-69600</v>
      </c>
      <c r="P57" s="293" t="e">
        <f t="shared" si="2"/>
        <v>#REF!</v>
      </c>
      <c r="Q57" s="297" t="e">
        <f t="shared" si="7"/>
        <v>#REF!</v>
      </c>
    </row>
    <row r="58" spans="1:17" x14ac:dyDescent="0.25">
      <c r="A58" s="197" t="s">
        <v>161</v>
      </c>
      <c r="B58" s="220" t="e">
        <f>штатное!#REF!</f>
        <v>#REF!</v>
      </c>
      <c r="C58" s="292">
        <v>84461</v>
      </c>
      <c r="D58" s="292">
        <v>84461</v>
      </c>
      <c r="E58" s="222" t="e">
        <f t="shared" si="6"/>
        <v>#REF!</v>
      </c>
      <c r="F58" s="222" t="e">
        <f t="shared" si="8"/>
        <v>#REF!</v>
      </c>
      <c r="G58" s="222" t="e">
        <f>штатное!#REF!</f>
        <v>#REF!</v>
      </c>
      <c r="H58" s="222" t="e">
        <f>штатное!#REF!/B58</f>
        <v>#REF!</v>
      </c>
      <c r="I58" s="224"/>
      <c r="J58" s="224"/>
      <c r="K58" s="224"/>
      <c r="L58" s="224"/>
      <c r="M58" s="296" t="e">
        <f>C58-F58</f>
        <v>#REF!</v>
      </c>
      <c r="N58" s="222">
        <f>'СТОИМОСТЬ балла'!O84</f>
        <v>69600</v>
      </c>
      <c r="O58" s="222" t="e">
        <f t="shared" si="0"/>
        <v>#REF!</v>
      </c>
      <c r="P58" s="293" t="e">
        <f t="shared" si="2"/>
        <v>#REF!</v>
      </c>
      <c r="Q58" s="297" t="e">
        <f t="shared" si="7"/>
        <v>#REF!</v>
      </c>
    </row>
    <row r="59" spans="1:17" x14ac:dyDescent="0.25">
      <c r="A59" s="197" t="s">
        <v>115</v>
      </c>
      <c r="B59" s="220" t="e">
        <f>штатное!#REF!</f>
        <v>#REF!</v>
      </c>
      <c r="C59" s="292">
        <v>71448.334000000003</v>
      </c>
      <c r="D59" s="292">
        <v>70261</v>
      </c>
      <c r="E59" s="222" t="e">
        <f t="shared" si="6"/>
        <v>#REF!</v>
      </c>
      <c r="F59" s="222" t="e">
        <f t="shared" si="8"/>
        <v>#REF!</v>
      </c>
      <c r="G59" s="222" t="e">
        <f>штатное!#REF!</f>
        <v>#REF!</v>
      </c>
      <c r="H59" s="222" t="e">
        <f>штатное!#REF!/B59</f>
        <v>#REF!</v>
      </c>
      <c r="I59" s="224"/>
      <c r="J59" s="224"/>
      <c r="K59" s="224"/>
      <c r="L59" s="224"/>
      <c r="M59" s="296">
        <v>55400</v>
      </c>
      <c r="N59" s="222">
        <f>'СТОИМОСТЬ балла'!O85</f>
        <v>277000</v>
      </c>
      <c r="O59" s="222">
        <f t="shared" si="0"/>
        <v>-221600</v>
      </c>
      <c r="P59" s="293" t="e">
        <f t="shared" si="2"/>
        <v>#REF!</v>
      </c>
      <c r="Q59" s="297" t="e">
        <f t="shared" si="7"/>
        <v>#REF!</v>
      </c>
    </row>
    <row r="60" spans="1:17" x14ac:dyDescent="0.25">
      <c r="A60" s="199" t="s">
        <v>141</v>
      </c>
      <c r="B60" s="220" t="e">
        <f>штатное!#REF!</f>
        <v>#REF!</v>
      </c>
      <c r="C60" s="292">
        <v>56861</v>
      </c>
      <c r="D60" s="292">
        <v>56861</v>
      </c>
      <c r="E60" s="222" t="e">
        <f t="shared" si="6"/>
        <v>#REF!</v>
      </c>
      <c r="F60" s="222" t="e">
        <f t="shared" si="8"/>
        <v>#REF!</v>
      </c>
      <c r="G60" s="222" t="e">
        <f>штатное!#REF!</f>
        <v>#REF!</v>
      </c>
      <c r="H60" s="222" t="e">
        <f>штатное!#REF!/B60</f>
        <v>#REF!</v>
      </c>
      <c r="I60" s="224"/>
      <c r="J60" s="224"/>
      <c r="K60" s="224"/>
      <c r="L60" s="224"/>
      <c r="M60" s="296">
        <v>42000</v>
      </c>
      <c r="N60" s="222">
        <f>'СТОИМОСТЬ балла'!O86</f>
        <v>42000</v>
      </c>
      <c r="O60" s="222">
        <f t="shared" si="0"/>
        <v>0</v>
      </c>
      <c r="P60" s="293" t="e">
        <f t="shared" si="2"/>
        <v>#REF!</v>
      </c>
      <c r="Q60" s="297" t="e">
        <f t="shared" si="7"/>
        <v>#REF!</v>
      </c>
    </row>
    <row r="61" spans="1:17" ht="47.25" x14ac:dyDescent="0.25">
      <c r="A61" s="279" t="s">
        <v>315</v>
      </c>
      <c r="B61" s="220"/>
      <c r="C61" s="292"/>
      <c r="D61" s="292"/>
      <c r="E61" s="222">
        <f t="shared" si="6"/>
        <v>0</v>
      </c>
      <c r="F61" s="222"/>
      <c r="G61" s="224"/>
      <c r="H61" s="224"/>
      <c r="I61" s="224"/>
      <c r="J61" s="224"/>
      <c r="K61" s="406"/>
      <c r="L61" s="406"/>
      <c r="M61" s="407"/>
      <c r="N61" s="407"/>
      <c r="O61" s="407">
        <f t="shared" si="0"/>
        <v>0</v>
      </c>
      <c r="P61" s="409">
        <f t="shared" si="2"/>
        <v>0</v>
      </c>
      <c r="Q61" s="410">
        <f t="shared" si="7"/>
        <v>0</v>
      </c>
    </row>
    <row r="62" spans="1:17" x14ac:dyDescent="0.25">
      <c r="A62" s="196" t="s">
        <v>21</v>
      </c>
      <c r="B62" s="220" t="e">
        <f>штатное!#REF!</f>
        <v>#REF!</v>
      </c>
      <c r="C62" s="292">
        <v>138674.4</v>
      </c>
      <c r="D62" s="292">
        <v>133724</v>
      </c>
      <c r="E62" s="222" t="e">
        <f t="shared" si="6"/>
        <v>#REF!</v>
      </c>
      <c r="F62" s="222" t="e">
        <f t="shared" ref="F62:F68" si="9">G62+H62+I62+J62+K62</f>
        <v>#REF!</v>
      </c>
      <c r="G62" s="222" t="e">
        <f>штатное!#REF!</f>
        <v>#REF!</v>
      </c>
      <c r="H62" s="222" t="e">
        <f>штатное!#REF!/B62</f>
        <v>#REF!</v>
      </c>
      <c r="I62" s="224"/>
      <c r="J62" s="224"/>
      <c r="K62" s="224"/>
      <c r="L62" s="224"/>
      <c r="M62" s="296">
        <v>115500</v>
      </c>
      <c r="N62" s="222">
        <f>'СТОИМОСТЬ балла'!O88</f>
        <v>115500</v>
      </c>
      <c r="O62" s="222">
        <f t="shared" si="0"/>
        <v>0</v>
      </c>
      <c r="P62" s="293" t="e">
        <f t="shared" si="2"/>
        <v>#REF!</v>
      </c>
      <c r="Q62" s="297" t="e">
        <f t="shared" si="7"/>
        <v>#REF!</v>
      </c>
    </row>
    <row r="63" spans="1:17" x14ac:dyDescent="0.25">
      <c r="A63" s="199" t="s">
        <v>135</v>
      </c>
      <c r="B63" s="220" t="e">
        <f>штатное!#REF!</f>
        <v>#REF!</v>
      </c>
      <c r="C63" s="292">
        <v>126403.74</v>
      </c>
      <c r="D63" s="292">
        <v>124813</v>
      </c>
      <c r="E63" s="222" t="e">
        <f t="shared" si="6"/>
        <v>#REF!</v>
      </c>
      <c r="F63" s="222" t="e">
        <f t="shared" si="9"/>
        <v>#REF!</v>
      </c>
      <c r="G63" s="222" t="e">
        <f>штатное!#REF!</f>
        <v>#REF!</v>
      </c>
      <c r="H63" s="222" t="e">
        <f>штатное!#REF!</f>
        <v>#REF!</v>
      </c>
      <c r="I63" s="224"/>
      <c r="J63" s="224"/>
      <c r="K63" s="224"/>
      <c r="L63" s="224"/>
      <c r="M63" s="296">
        <v>107500</v>
      </c>
      <c r="N63" s="222">
        <f>'СТОИМОСТЬ балла'!O89</f>
        <v>107500</v>
      </c>
      <c r="O63" s="222">
        <f t="shared" si="0"/>
        <v>0</v>
      </c>
      <c r="P63" s="293" t="e">
        <f t="shared" si="2"/>
        <v>#REF!</v>
      </c>
      <c r="Q63" s="297" t="e">
        <f t="shared" si="7"/>
        <v>#REF!</v>
      </c>
    </row>
    <row r="64" spans="1:17" x14ac:dyDescent="0.25">
      <c r="A64" s="196" t="s">
        <v>112</v>
      </c>
      <c r="B64" s="220" t="e">
        <f>штатное!#REF!</f>
        <v>#REF!</v>
      </c>
      <c r="C64" s="292">
        <v>115602.92</v>
      </c>
      <c r="D64" s="292">
        <v>114629</v>
      </c>
      <c r="E64" s="222" t="e">
        <f t="shared" si="6"/>
        <v>#REF!</v>
      </c>
      <c r="F64" s="222" t="e">
        <f t="shared" si="9"/>
        <v>#REF!</v>
      </c>
      <c r="G64" s="222" t="e">
        <f>штатное!#REF!</f>
        <v>#REF!</v>
      </c>
      <c r="H64" s="222" t="e">
        <f>штатное!#REF!</f>
        <v>#REF!</v>
      </c>
      <c r="I64" s="224"/>
      <c r="J64" s="224"/>
      <c r="K64" s="224"/>
      <c r="L64" s="224"/>
      <c r="M64" s="296">
        <v>98900</v>
      </c>
      <c r="N64" s="222">
        <f>'СТОИМОСТЬ балла'!O90</f>
        <v>98900</v>
      </c>
      <c r="O64" s="222">
        <f t="shared" si="0"/>
        <v>0</v>
      </c>
      <c r="P64" s="293" t="e">
        <f t="shared" si="2"/>
        <v>#REF!</v>
      </c>
      <c r="Q64" s="297" t="e">
        <f t="shared" si="7"/>
        <v>#REF!</v>
      </c>
    </row>
    <row r="65" spans="1:17" x14ac:dyDescent="0.25">
      <c r="A65" s="196" t="s">
        <v>113</v>
      </c>
      <c r="B65" s="220" t="e">
        <f>штатное!#REF!</f>
        <v>#REF!</v>
      </c>
      <c r="C65" s="292">
        <v>88194.4</v>
      </c>
      <c r="D65" s="292">
        <v>84895</v>
      </c>
      <c r="E65" s="222" t="e">
        <f t="shared" si="6"/>
        <v>#REF!</v>
      </c>
      <c r="F65" s="222" t="e">
        <f t="shared" si="9"/>
        <v>#REF!</v>
      </c>
      <c r="G65" s="222" t="e">
        <f>штатное!#REF!</f>
        <v>#REF!</v>
      </c>
      <c r="H65" s="222" t="e">
        <f>штатное!#REF!</f>
        <v>#REF!</v>
      </c>
      <c r="I65" s="224"/>
      <c r="J65" s="224"/>
      <c r="K65" s="224"/>
      <c r="L65" s="224"/>
      <c r="M65" s="296">
        <v>69600</v>
      </c>
      <c r="N65" s="222">
        <f>'СТОИМОСТЬ балла'!O91</f>
        <v>69600</v>
      </c>
      <c r="O65" s="222">
        <f t="shared" si="0"/>
        <v>0</v>
      </c>
      <c r="P65" s="293" t="e">
        <f t="shared" si="2"/>
        <v>#REF!</v>
      </c>
      <c r="Q65" s="297" t="e">
        <f t="shared" si="7"/>
        <v>#REF!</v>
      </c>
    </row>
    <row r="66" spans="1:17" x14ac:dyDescent="0.25">
      <c r="A66" s="197" t="s">
        <v>161</v>
      </c>
      <c r="B66" s="220" t="e">
        <f>штатное!#REF!</f>
        <v>#REF!</v>
      </c>
      <c r="C66" s="292">
        <v>84461</v>
      </c>
      <c r="D66" s="292">
        <v>84461</v>
      </c>
      <c r="E66" s="222" t="e">
        <f t="shared" si="6"/>
        <v>#REF!</v>
      </c>
      <c r="F66" s="222" t="e">
        <f t="shared" si="9"/>
        <v>#REF!</v>
      </c>
      <c r="G66" s="222" t="e">
        <f>штатное!#REF!</f>
        <v>#REF!</v>
      </c>
      <c r="H66" s="222" t="e">
        <f>штатное!#REF!</f>
        <v>#REF!</v>
      </c>
      <c r="I66" s="224"/>
      <c r="J66" s="224"/>
      <c r="K66" s="224"/>
      <c r="L66" s="224"/>
      <c r="M66" s="296">
        <v>69600</v>
      </c>
      <c r="N66" s="222">
        <f>'СТОИМОСТЬ балла'!O92</f>
        <v>69600</v>
      </c>
      <c r="O66" s="222">
        <f t="shared" si="0"/>
        <v>0</v>
      </c>
      <c r="P66" s="293" t="e">
        <f t="shared" si="2"/>
        <v>#REF!</v>
      </c>
      <c r="Q66" s="297" t="e">
        <f t="shared" si="7"/>
        <v>#REF!</v>
      </c>
    </row>
    <row r="67" spans="1:17" x14ac:dyDescent="0.25">
      <c r="A67" s="196" t="s">
        <v>141</v>
      </c>
      <c r="B67" s="220" t="e">
        <f>штатное!#REF!</f>
        <v>#REF!</v>
      </c>
      <c r="C67" s="292">
        <v>56861</v>
      </c>
      <c r="D67" s="292">
        <v>56861</v>
      </c>
      <c r="E67" s="222" t="e">
        <f t="shared" si="6"/>
        <v>#REF!</v>
      </c>
      <c r="F67" s="222" t="e">
        <f t="shared" si="9"/>
        <v>#REF!</v>
      </c>
      <c r="G67" s="222" t="e">
        <f>штатное!#REF!</f>
        <v>#REF!</v>
      </c>
      <c r="H67" s="222" t="e">
        <f>штатное!#REF!</f>
        <v>#REF!</v>
      </c>
      <c r="I67" s="224"/>
      <c r="J67" s="224"/>
      <c r="K67" s="224"/>
      <c r="L67" s="224"/>
      <c r="M67" s="296">
        <v>42000</v>
      </c>
      <c r="N67" s="222">
        <f>'СТОИМОСТЬ балла'!O93</f>
        <v>42000</v>
      </c>
      <c r="O67" s="222">
        <f t="shared" si="0"/>
        <v>0</v>
      </c>
      <c r="P67" s="293" t="e">
        <f t="shared" si="2"/>
        <v>#REF!</v>
      </c>
      <c r="Q67" s="297" t="e">
        <f t="shared" si="7"/>
        <v>#REF!</v>
      </c>
    </row>
    <row r="68" spans="1:17" x14ac:dyDescent="0.25">
      <c r="A68" s="197" t="s">
        <v>115</v>
      </c>
      <c r="B68" s="220" t="e">
        <f>штатное!#REF!</f>
        <v>#REF!</v>
      </c>
      <c r="C68" s="292">
        <v>72160.73000000001</v>
      </c>
      <c r="D68" s="292">
        <v>70261.000000000015</v>
      </c>
      <c r="E68" s="222" t="e">
        <f t="shared" si="6"/>
        <v>#REF!</v>
      </c>
      <c r="F68" s="222" t="e">
        <f t="shared" si="9"/>
        <v>#REF!</v>
      </c>
      <c r="G68" s="222" t="e">
        <f>штатное!#REF!</f>
        <v>#REF!</v>
      </c>
      <c r="H68" s="222" t="e">
        <f>штатное!#REF!</f>
        <v>#REF!</v>
      </c>
      <c r="I68" s="224"/>
      <c r="J68" s="224"/>
      <c r="K68" s="224"/>
      <c r="L68" s="224"/>
      <c r="M68" s="296">
        <v>55400</v>
      </c>
      <c r="N68" s="222">
        <f>'СТОИМОСТЬ балла'!O94</f>
        <v>55400</v>
      </c>
      <c r="O68" s="222">
        <f t="shared" si="0"/>
        <v>0</v>
      </c>
      <c r="P68" s="293" t="e">
        <f t="shared" si="2"/>
        <v>#REF!</v>
      </c>
      <c r="Q68" s="297" t="e">
        <f t="shared" si="7"/>
        <v>#REF!</v>
      </c>
    </row>
    <row r="69" spans="1:17" x14ac:dyDescent="0.25">
      <c r="A69" s="206" t="s">
        <v>316</v>
      </c>
      <c r="B69" s="220"/>
      <c r="C69" s="292"/>
      <c r="D69" s="292"/>
      <c r="E69" s="222">
        <f t="shared" si="6"/>
        <v>0</v>
      </c>
      <c r="F69" s="222"/>
      <c r="G69" s="222"/>
      <c r="H69" s="224"/>
      <c r="I69" s="224"/>
      <c r="J69" s="224"/>
      <c r="K69" s="406"/>
      <c r="L69" s="406"/>
      <c r="M69" s="407"/>
      <c r="N69" s="407"/>
      <c r="O69" s="407">
        <f t="shared" si="0"/>
        <v>0</v>
      </c>
      <c r="P69" s="409">
        <f t="shared" si="2"/>
        <v>0</v>
      </c>
      <c r="Q69" s="410">
        <f t="shared" si="7"/>
        <v>0</v>
      </c>
    </row>
    <row r="70" spans="1:17" x14ac:dyDescent="0.25">
      <c r="A70" s="197" t="s">
        <v>29</v>
      </c>
      <c r="B70" s="220" t="e">
        <f>штатное!#REF!</f>
        <v>#REF!</v>
      </c>
      <c r="C70" s="292">
        <v>91830.399999999994</v>
      </c>
      <c r="D70" s="292">
        <v>88336</v>
      </c>
      <c r="E70" s="222" t="e">
        <f t="shared" si="6"/>
        <v>#REF!</v>
      </c>
      <c r="F70" s="222" t="e">
        <f t="shared" ref="F70:F74" si="10">G70+H70+I70+J70+K70</f>
        <v>#REF!</v>
      </c>
      <c r="G70" s="222" t="e">
        <f>штатное!#REF!</f>
        <v>#REF!</v>
      </c>
      <c r="H70" s="222" t="e">
        <f>штатное!#REF!</f>
        <v>#REF!</v>
      </c>
      <c r="I70" s="222" t="e">
        <f>штатное!#REF!</f>
        <v>#REF!</v>
      </c>
      <c r="J70" s="224"/>
      <c r="K70" s="224"/>
      <c r="L70" s="224"/>
      <c r="M70" s="296">
        <v>61000</v>
      </c>
      <c r="N70" s="222">
        <f>'СТОИМОСТЬ балла'!O96</f>
        <v>61000</v>
      </c>
      <c r="O70" s="222">
        <f t="shared" ref="O70:O103" si="11">M70-N70</f>
        <v>0</v>
      </c>
      <c r="P70" s="293" t="e">
        <f t="shared" si="2"/>
        <v>#REF!</v>
      </c>
      <c r="Q70" s="297" t="e">
        <f t="shared" si="7"/>
        <v>#REF!</v>
      </c>
    </row>
    <row r="71" spans="1:17" x14ac:dyDescent="0.25">
      <c r="A71" s="207" t="s">
        <v>25</v>
      </c>
      <c r="B71" s="220" t="e">
        <f>штатное!#REF!</f>
        <v>#REF!</v>
      </c>
      <c r="C71" s="292">
        <v>74589.3</v>
      </c>
      <c r="D71" s="292">
        <v>71269.5</v>
      </c>
      <c r="E71" s="222" t="e">
        <f t="shared" ref="E71:E103" si="12">F71+M71</f>
        <v>#REF!</v>
      </c>
      <c r="F71" s="222" t="e">
        <f t="shared" si="10"/>
        <v>#REF!</v>
      </c>
      <c r="G71" s="222" t="e">
        <f>штатное!#REF!</f>
        <v>#REF!</v>
      </c>
      <c r="H71" s="222" t="e">
        <f>штатное!#REF!</f>
        <v>#REF!</v>
      </c>
      <c r="I71" s="222" t="e">
        <f>штатное!#REF!</f>
        <v>#REF!</v>
      </c>
      <c r="J71" s="224"/>
      <c r="K71" s="224"/>
      <c r="L71" s="224"/>
      <c r="M71" s="296">
        <v>45300</v>
      </c>
      <c r="N71" s="222">
        <f>'СТОИМОСТЬ балла'!O97</f>
        <v>45300</v>
      </c>
      <c r="O71" s="222">
        <f t="shared" si="11"/>
        <v>0</v>
      </c>
      <c r="P71" s="293" t="e">
        <f t="shared" si="2"/>
        <v>#REF!</v>
      </c>
      <c r="Q71" s="297" t="e">
        <f t="shared" si="7"/>
        <v>#REF!</v>
      </c>
    </row>
    <row r="72" spans="1:17" s="289" customFormat="1" x14ac:dyDescent="0.25">
      <c r="A72" s="200" t="s">
        <v>119</v>
      </c>
      <c r="B72" s="220" t="e">
        <f>штатное!#REF!</f>
        <v>#REF!</v>
      </c>
      <c r="C72" s="293">
        <v>69078.915000000008</v>
      </c>
      <c r="D72" s="293">
        <v>68293.5</v>
      </c>
      <c r="E72" s="287" t="e">
        <f t="shared" si="12"/>
        <v>#REF!</v>
      </c>
      <c r="F72" s="287" t="e">
        <f t="shared" si="10"/>
        <v>#REF!</v>
      </c>
      <c r="G72" s="287" t="e">
        <f>штатное!#REF!</f>
        <v>#REF!</v>
      </c>
      <c r="H72" s="287" t="e">
        <f>штатное!#REF!/B72</f>
        <v>#REF!</v>
      </c>
      <c r="I72" s="287" t="e">
        <f>штатное!#REF!/B72</f>
        <v>#REF!</v>
      </c>
      <c r="J72" s="288"/>
      <c r="K72" s="288"/>
      <c r="L72" s="288"/>
      <c r="M72" s="300">
        <v>44700</v>
      </c>
      <c r="N72" s="287">
        <f>'СТОИМОСТЬ балла'!O98</f>
        <v>89400</v>
      </c>
      <c r="O72" s="287">
        <f t="shared" si="11"/>
        <v>-44700</v>
      </c>
      <c r="P72" s="293" t="e">
        <f t="shared" ref="P72:P119" si="13">G72+I72+J72+K72+L72+M72</f>
        <v>#REF!</v>
      </c>
      <c r="Q72" s="297" t="e">
        <f t="shared" si="7"/>
        <v>#REF!</v>
      </c>
    </row>
    <row r="73" spans="1:17" x14ac:dyDescent="0.25">
      <c r="A73" s="200" t="s">
        <v>120</v>
      </c>
      <c r="B73" s="220" t="e">
        <f>штатное!#REF!</f>
        <v>#REF!</v>
      </c>
      <c r="C73" s="292">
        <v>57142.5</v>
      </c>
      <c r="D73" s="292">
        <v>57142.5</v>
      </c>
      <c r="E73" s="222" t="e">
        <f t="shared" si="12"/>
        <v>#REF!</v>
      </c>
      <c r="F73" s="222" t="e">
        <f t="shared" si="10"/>
        <v>#REF!</v>
      </c>
      <c r="G73" s="222" t="e">
        <f>штатное!#REF!</f>
        <v>#REF!</v>
      </c>
      <c r="H73" s="222" t="e">
        <f>штатное!#REF!</f>
        <v>#REF!</v>
      </c>
      <c r="I73" s="222" t="e">
        <f>штатное!#REF!</f>
        <v>#REF!</v>
      </c>
      <c r="J73" s="224"/>
      <c r="K73" s="224"/>
      <c r="L73" s="224"/>
      <c r="M73" s="296">
        <v>34200</v>
      </c>
      <c r="N73" s="222">
        <f>'СТОИМОСТЬ балла'!O99</f>
        <v>34200</v>
      </c>
      <c r="O73" s="222">
        <f t="shared" si="11"/>
        <v>0</v>
      </c>
      <c r="P73" s="293" t="e">
        <f t="shared" si="13"/>
        <v>#REF!</v>
      </c>
      <c r="Q73" s="297" t="e">
        <f t="shared" si="7"/>
        <v>#REF!</v>
      </c>
    </row>
    <row r="74" spans="1:17" x14ac:dyDescent="0.25">
      <c r="A74" s="199" t="s">
        <v>74</v>
      </c>
      <c r="B74" s="220" t="e">
        <f>штатное!#REF!</f>
        <v>#REF!</v>
      </c>
      <c r="C74" s="292">
        <v>47716.3</v>
      </c>
      <c r="D74" s="292">
        <v>46291.5</v>
      </c>
      <c r="E74" s="222" t="e">
        <f t="shared" si="12"/>
        <v>#REF!</v>
      </c>
      <c r="F74" s="222" t="e">
        <f t="shared" si="10"/>
        <v>#REF!</v>
      </c>
      <c r="G74" s="222" t="e">
        <f>штатное!#REF!</f>
        <v>#REF!</v>
      </c>
      <c r="H74" s="222" t="e">
        <f>штатное!#REF!</f>
        <v>#REF!</v>
      </c>
      <c r="I74" s="222" t="e">
        <f>штатное!#REF!</f>
        <v>#REF!</v>
      </c>
      <c r="J74" s="224"/>
      <c r="K74" s="224"/>
      <c r="L74" s="224"/>
      <c r="M74" s="296">
        <v>24000</v>
      </c>
      <c r="N74" s="222">
        <f>'СТОИМОСТЬ балла'!O100</f>
        <v>24000</v>
      </c>
      <c r="O74" s="222">
        <f t="shared" si="11"/>
        <v>0</v>
      </c>
      <c r="P74" s="293" t="e">
        <f t="shared" si="13"/>
        <v>#REF!</v>
      </c>
      <c r="Q74" s="297" t="e">
        <f t="shared" si="7"/>
        <v>#REF!</v>
      </c>
    </row>
    <row r="75" spans="1:17" x14ac:dyDescent="0.25">
      <c r="A75" s="208" t="s">
        <v>317</v>
      </c>
      <c r="B75" s="220"/>
      <c r="C75" s="292"/>
      <c r="D75" s="292"/>
      <c r="E75" s="222">
        <f t="shared" si="12"/>
        <v>0</v>
      </c>
      <c r="F75" s="222"/>
      <c r="G75" s="224"/>
      <c r="H75" s="224"/>
      <c r="I75" s="224"/>
      <c r="J75" s="224"/>
      <c r="K75" s="406"/>
      <c r="L75" s="406"/>
      <c r="M75" s="407"/>
      <c r="N75" s="407"/>
      <c r="O75" s="407">
        <f t="shared" si="11"/>
        <v>0</v>
      </c>
      <c r="P75" s="409">
        <f t="shared" si="13"/>
        <v>0</v>
      </c>
      <c r="Q75" s="410">
        <f t="shared" ref="Q75:Q103" si="14">P75-D75</f>
        <v>0</v>
      </c>
    </row>
    <row r="76" spans="1:17" x14ac:dyDescent="0.25">
      <c r="A76" s="197" t="s">
        <v>29</v>
      </c>
      <c r="B76" s="220" t="e">
        <f>штатное!#REF!</f>
        <v>#REF!</v>
      </c>
      <c r="C76" s="292">
        <v>70224</v>
      </c>
      <c r="D76" s="292">
        <v>70224</v>
      </c>
      <c r="E76" s="222" t="e">
        <f t="shared" si="12"/>
        <v>#REF!</v>
      </c>
      <c r="F76" s="222" t="e">
        <f>G76+H76+I76+J76+K76</f>
        <v>#REF!</v>
      </c>
      <c r="G76" s="222" t="e">
        <f>штатное!#REF!</f>
        <v>#REF!</v>
      </c>
      <c r="H76" s="222" t="e">
        <f>штатное!#REF!</f>
        <v>#REF!</v>
      </c>
      <c r="I76" s="224"/>
      <c r="J76" s="224"/>
      <c r="K76" s="224"/>
      <c r="L76" s="224"/>
      <c r="M76" s="296">
        <v>52000</v>
      </c>
      <c r="N76" s="222">
        <f>'СТОИМОСТЬ балла'!O102</f>
        <v>52000</v>
      </c>
      <c r="O76" s="222">
        <f t="shared" si="11"/>
        <v>0</v>
      </c>
      <c r="P76" s="293" t="e">
        <f t="shared" si="13"/>
        <v>#REF!</v>
      </c>
      <c r="Q76" s="297" t="e">
        <f t="shared" si="14"/>
        <v>#REF!</v>
      </c>
    </row>
    <row r="77" spans="1:17" x14ac:dyDescent="0.25">
      <c r="A77" s="197" t="s">
        <v>140</v>
      </c>
      <c r="B77" s="220" t="e">
        <f>штатное!#REF!</f>
        <v>#REF!</v>
      </c>
      <c r="C77" s="292">
        <v>53961.2</v>
      </c>
      <c r="D77" s="292">
        <v>52487</v>
      </c>
      <c r="E77" s="222" t="e">
        <f t="shared" si="12"/>
        <v>#REF!</v>
      </c>
      <c r="F77" s="222" t="e">
        <f>G77+H77+I77+J77+K77</f>
        <v>#REF!</v>
      </c>
      <c r="G77" s="222" t="e">
        <f>штатное!#REF!</f>
        <v>#REF!</v>
      </c>
      <c r="H77" s="222" t="e">
        <f>штатное!#REF!/B77</f>
        <v>#REF!</v>
      </c>
      <c r="I77" s="224"/>
      <c r="J77" s="224"/>
      <c r="K77" s="224"/>
      <c r="L77" s="224"/>
      <c r="M77" s="296">
        <v>43700</v>
      </c>
      <c r="N77" s="222">
        <f>'СТОИМОСТЬ балла'!O103</f>
        <v>174800</v>
      </c>
      <c r="O77" s="222">
        <f t="shared" si="11"/>
        <v>-131100</v>
      </c>
      <c r="P77" s="293" t="e">
        <f t="shared" si="13"/>
        <v>#REF!</v>
      </c>
      <c r="Q77" s="297" t="e">
        <f t="shared" si="14"/>
        <v>#REF!</v>
      </c>
    </row>
    <row r="78" spans="1:17" ht="31.5" x14ac:dyDescent="0.25">
      <c r="A78" s="209" t="s">
        <v>318</v>
      </c>
      <c r="B78" s="220"/>
      <c r="C78" s="292"/>
      <c r="D78" s="292"/>
      <c r="E78" s="222">
        <f t="shared" si="12"/>
        <v>0</v>
      </c>
      <c r="F78" s="222"/>
      <c r="G78" s="224"/>
      <c r="H78" s="224"/>
      <c r="I78" s="224"/>
      <c r="J78" s="224"/>
      <c r="K78" s="406"/>
      <c r="L78" s="406"/>
      <c r="M78" s="407">
        <f>C78-F78</f>
        <v>0</v>
      </c>
      <c r="N78" s="407"/>
      <c r="O78" s="407">
        <f t="shared" si="11"/>
        <v>0</v>
      </c>
      <c r="P78" s="409">
        <f t="shared" si="13"/>
        <v>0</v>
      </c>
      <c r="Q78" s="410">
        <f t="shared" si="14"/>
        <v>0</v>
      </c>
    </row>
    <row r="79" spans="1:17" x14ac:dyDescent="0.25">
      <c r="A79" s="205" t="s">
        <v>29</v>
      </c>
      <c r="B79" s="220" t="e">
        <f>штатное!#REF!</f>
        <v>#REF!</v>
      </c>
      <c r="C79" s="292">
        <v>140769</v>
      </c>
      <c r="D79" s="292">
        <v>135625</v>
      </c>
      <c r="E79" s="222" t="e">
        <f t="shared" si="12"/>
        <v>#REF!</v>
      </c>
      <c r="F79" s="222" t="e">
        <f>G79+H79+I79+J79+K79</f>
        <v>#REF!</v>
      </c>
      <c r="G79" s="222" t="e">
        <f>штатное!#REF!</f>
        <v>#REF!</v>
      </c>
      <c r="H79" s="222" t="e">
        <f>штатное!#REF!</f>
        <v>#REF!</v>
      </c>
      <c r="I79" s="224"/>
      <c r="J79" s="224"/>
      <c r="K79" s="224"/>
      <c r="L79" s="224"/>
      <c r="M79" s="296">
        <v>109100</v>
      </c>
      <c r="N79" s="222">
        <f>'СТОИМОСТЬ балла'!O105</f>
        <v>109100</v>
      </c>
      <c r="O79" s="222">
        <f t="shared" si="11"/>
        <v>0</v>
      </c>
      <c r="P79" s="293" t="e">
        <f t="shared" si="13"/>
        <v>#REF!</v>
      </c>
      <c r="Q79" s="297" t="e">
        <f t="shared" si="14"/>
        <v>#REF!</v>
      </c>
    </row>
    <row r="80" spans="1:17" x14ac:dyDescent="0.25">
      <c r="A80" s="196" t="s">
        <v>30</v>
      </c>
      <c r="B80" s="220" t="e">
        <f>штатное!#REF!</f>
        <v>#REF!</v>
      </c>
      <c r="C80" s="292">
        <v>148537</v>
      </c>
      <c r="D80" s="292">
        <v>148356</v>
      </c>
      <c r="E80" s="222" t="e">
        <f t="shared" si="12"/>
        <v>#REF!</v>
      </c>
      <c r="F80" s="222" t="e">
        <f>G80+H80+I80+J80+K80</f>
        <v>#REF!</v>
      </c>
      <c r="G80" s="222" t="e">
        <f>штатное!#REF!</f>
        <v>#REF!</v>
      </c>
      <c r="H80" s="222" t="e">
        <f>штатное!#REF!/B80</f>
        <v>#REF!</v>
      </c>
      <c r="I80" s="224"/>
      <c r="J80" s="224"/>
      <c r="K80" s="224"/>
      <c r="L80" s="224"/>
      <c r="M80" s="296">
        <v>137400</v>
      </c>
      <c r="N80" s="222">
        <f>'СТОИМОСТЬ балла'!O106</f>
        <v>274800</v>
      </c>
      <c r="O80" s="222">
        <f t="shared" si="11"/>
        <v>-137400</v>
      </c>
      <c r="P80" s="293" t="e">
        <f t="shared" si="13"/>
        <v>#REF!</v>
      </c>
      <c r="Q80" s="297" t="e">
        <f t="shared" si="14"/>
        <v>#REF!</v>
      </c>
    </row>
    <row r="81" spans="1:17" x14ac:dyDescent="0.25">
      <c r="A81" s="196" t="s">
        <v>150</v>
      </c>
      <c r="B81" s="220" t="e">
        <f>штатное!#REF!</f>
        <v>#REF!</v>
      </c>
      <c r="C81" s="292">
        <v>83611.8</v>
      </c>
      <c r="D81" s="292">
        <v>78963</v>
      </c>
      <c r="E81" s="222" t="e">
        <f t="shared" si="12"/>
        <v>#REF!</v>
      </c>
      <c r="F81" s="222" t="e">
        <f>G81+H81+I81+J81+K81</f>
        <v>#REF!</v>
      </c>
      <c r="G81" s="222" t="e">
        <f>штатное!#REF!</f>
        <v>#REF!</v>
      </c>
      <c r="H81" s="222" t="e">
        <f>штатное!#REF!</f>
        <v>#REF!</v>
      </c>
      <c r="I81" s="224"/>
      <c r="J81" s="224"/>
      <c r="K81" s="224"/>
      <c r="L81" s="224"/>
      <c r="M81" s="296">
        <v>62800</v>
      </c>
      <c r="N81" s="222">
        <f>'СТОИМОСТЬ балла'!O107</f>
        <v>62800</v>
      </c>
      <c r="O81" s="222">
        <f t="shared" si="11"/>
        <v>0</v>
      </c>
      <c r="P81" s="293" t="e">
        <f t="shared" si="13"/>
        <v>#REF!</v>
      </c>
      <c r="Q81" s="297" t="e">
        <f t="shared" si="14"/>
        <v>#REF!</v>
      </c>
    </row>
    <row r="82" spans="1:17" x14ac:dyDescent="0.25">
      <c r="A82" s="196" t="s">
        <v>142</v>
      </c>
      <c r="B82" s="220" t="e">
        <f>штатное!#REF!</f>
        <v>#REF!</v>
      </c>
      <c r="C82" s="292">
        <v>43023</v>
      </c>
      <c r="D82" s="292">
        <v>39461</v>
      </c>
      <c r="E82" s="222" t="e">
        <f t="shared" si="12"/>
        <v>#REF!</v>
      </c>
      <c r="F82" s="222" t="e">
        <f>G82+H82+I82+J82+K82</f>
        <v>#REF!</v>
      </c>
      <c r="G82" s="222" t="e">
        <f>штатное!#REF!</f>
        <v>#REF!</v>
      </c>
      <c r="H82" s="222" t="e">
        <f>штатное!#REF!</f>
        <v>#REF!</v>
      </c>
      <c r="I82" s="224"/>
      <c r="J82" s="224"/>
      <c r="K82" s="224"/>
      <c r="L82" s="224"/>
      <c r="M82" s="296">
        <v>24600</v>
      </c>
      <c r="N82" s="222">
        <f>'СТОИМОСТЬ балла'!O108</f>
        <v>24600</v>
      </c>
      <c r="O82" s="222">
        <f t="shared" si="11"/>
        <v>0</v>
      </c>
      <c r="P82" s="293" t="e">
        <f t="shared" si="13"/>
        <v>#REF!</v>
      </c>
      <c r="Q82" s="297" t="e">
        <f t="shared" si="14"/>
        <v>#REF!</v>
      </c>
    </row>
    <row r="83" spans="1:17" ht="47.25" x14ac:dyDescent="0.25">
      <c r="A83" s="208" t="s">
        <v>319</v>
      </c>
      <c r="B83" s="220"/>
      <c r="C83" s="292"/>
      <c r="D83" s="292"/>
      <c r="E83" s="222">
        <f t="shared" si="12"/>
        <v>0</v>
      </c>
      <c r="F83" s="222"/>
      <c r="G83" s="224"/>
      <c r="H83" s="224"/>
      <c r="I83" s="224"/>
      <c r="J83" s="224"/>
      <c r="K83" s="406"/>
      <c r="L83" s="406"/>
      <c r="M83" s="407"/>
      <c r="N83" s="407"/>
      <c r="O83" s="407">
        <f t="shared" si="11"/>
        <v>0</v>
      </c>
      <c r="P83" s="409">
        <f t="shared" si="13"/>
        <v>0</v>
      </c>
      <c r="Q83" s="410">
        <f t="shared" si="14"/>
        <v>0</v>
      </c>
    </row>
    <row r="84" spans="1:17" x14ac:dyDescent="0.25">
      <c r="A84" s="197" t="s">
        <v>29</v>
      </c>
      <c r="B84" s="220" t="e">
        <f>штатное!#REF!</f>
        <v>#REF!</v>
      </c>
      <c r="C84" s="292">
        <v>116224</v>
      </c>
      <c r="D84" s="292">
        <v>116224</v>
      </c>
      <c r="E84" s="222" t="e">
        <f t="shared" si="12"/>
        <v>#REF!</v>
      </c>
      <c r="F84" s="222" t="e">
        <f>G84+H84+I84+J84+K84</f>
        <v>#REF!</v>
      </c>
      <c r="G84" s="222" t="e">
        <f>штатное!#REF!</f>
        <v>#REF!</v>
      </c>
      <c r="H84" s="222" t="e">
        <f>штатное!#REF!</f>
        <v>#REF!</v>
      </c>
      <c r="I84" s="224"/>
      <c r="J84" s="224"/>
      <c r="K84" s="224"/>
      <c r="L84" s="224"/>
      <c r="M84" s="296">
        <v>98000</v>
      </c>
      <c r="N84" s="222">
        <f>'СТОИМОСТЬ балла'!O110</f>
        <v>98900</v>
      </c>
      <c r="O84" s="222">
        <f t="shared" si="11"/>
        <v>-900</v>
      </c>
      <c r="P84" s="293" t="e">
        <f t="shared" si="13"/>
        <v>#REF!</v>
      </c>
      <c r="Q84" s="297" t="e">
        <f t="shared" si="14"/>
        <v>#REF!</v>
      </c>
    </row>
    <row r="85" spans="1:17" s="334" customFormat="1" x14ac:dyDescent="0.25">
      <c r="A85" s="328" t="s">
        <v>303</v>
      </c>
      <c r="B85" s="329" t="e">
        <f>штатное!#REF!</f>
        <v>#REF!</v>
      </c>
      <c r="C85" s="330">
        <v>84461</v>
      </c>
      <c r="D85" s="330">
        <v>84461</v>
      </c>
      <c r="E85" s="330" t="e">
        <f t="shared" si="12"/>
        <v>#REF!</v>
      </c>
      <c r="F85" s="330" t="e">
        <f>G85+H85+I85+J85+K85</f>
        <v>#REF!</v>
      </c>
      <c r="G85" s="330" t="e">
        <f>штатное!#REF!</f>
        <v>#REF!</v>
      </c>
      <c r="H85" s="330" t="e">
        <f>штатное!#REF!</f>
        <v>#REF!</v>
      </c>
      <c r="I85" s="331"/>
      <c r="J85" s="331"/>
      <c r="K85" s="331"/>
      <c r="L85" s="331"/>
      <c r="M85" s="330">
        <v>69200</v>
      </c>
      <c r="N85" s="330">
        <f>'СТОИМОСТЬ балла'!O111</f>
        <v>69100</v>
      </c>
      <c r="O85" s="330">
        <f t="shared" si="11"/>
        <v>100</v>
      </c>
      <c r="P85" s="332" t="e">
        <f>G85+I85+J85+K85+L85+M85</f>
        <v>#REF!</v>
      </c>
      <c r="Q85" s="333" t="e">
        <f t="shared" si="14"/>
        <v>#REF!</v>
      </c>
    </row>
    <row r="86" spans="1:17" x14ac:dyDescent="0.25">
      <c r="A86" s="197" t="s">
        <v>162</v>
      </c>
      <c r="B86" s="220" t="e">
        <f>штатное!#REF!</f>
        <v>#REF!</v>
      </c>
      <c r="C86" s="292">
        <v>70261</v>
      </c>
      <c r="D86" s="292">
        <v>70261</v>
      </c>
      <c r="E86" s="222" t="e">
        <f t="shared" si="12"/>
        <v>#REF!</v>
      </c>
      <c r="F86" s="222" t="e">
        <f>G86+H86+I86+J86+K86</f>
        <v>#REF!</v>
      </c>
      <c r="G86" s="222" t="e">
        <f>штатное!#REF!</f>
        <v>#REF!</v>
      </c>
      <c r="H86" s="222" t="e">
        <f>штатное!#REF!</f>
        <v>#REF!</v>
      </c>
      <c r="I86" s="224"/>
      <c r="J86" s="224"/>
      <c r="K86" s="224"/>
      <c r="L86" s="224"/>
      <c r="M86" s="296">
        <v>55400</v>
      </c>
      <c r="N86" s="222">
        <f>'СТОИМОСТЬ балла'!O112</f>
        <v>55400</v>
      </c>
      <c r="O86" s="222">
        <f t="shared" si="11"/>
        <v>0</v>
      </c>
      <c r="P86" s="293" t="e">
        <f t="shared" si="13"/>
        <v>#REF!</v>
      </c>
      <c r="Q86" s="297" t="e">
        <f t="shared" si="14"/>
        <v>#REF!</v>
      </c>
    </row>
    <row r="87" spans="1:17" x14ac:dyDescent="0.25">
      <c r="A87" s="196" t="s">
        <v>26</v>
      </c>
      <c r="B87" s="220" t="e">
        <f>штатное!#REF!</f>
        <v>#REF!</v>
      </c>
      <c r="C87" s="292">
        <v>36095</v>
      </c>
      <c r="D87" s="292">
        <v>36095</v>
      </c>
      <c r="E87" s="222" t="e">
        <f t="shared" si="12"/>
        <v>#REF!</v>
      </c>
      <c r="F87" s="222" t="e">
        <f>G87+H87+I87+J87+K87</f>
        <v>#REF!</v>
      </c>
      <c r="G87" s="222" t="e">
        <f>штатное!#REF!</f>
        <v>#REF!</v>
      </c>
      <c r="H87" s="222" t="e">
        <f>штатное!#REF!</f>
        <v>#REF!</v>
      </c>
      <c r="I87" s="224"/>
      <c r="J87" s="224"/>
      <c r="K87" s="224"/>
      <c r="L87" s="224"/>
      <c r="M87" s="296">
        <v>20800</v>
      </c>
      <c r="N87" s="222" t="e">
        <f>'СТОИМОСТЬ балла'!#REF!</f>
        <v>#REF!</v>
      </c>
      <c r="O87" s="222" t="e">
        <f t="shared" si="11"/>
        <v>#REF!</v>
      </c>
      <c r="P87" s="293" t="e">
        <f t="shared" si="13"/>
        <v>#REF!</v>
      </c>
      <c r="Q87" s="297" t="e">
        <f t="shared" si="14"/>
        <v>#REF!</v>
      </c>
    </row>
    <row r="88" spans="1:17" ht="31.5" x14ac:dyDescent="0.25">
      <c r="A88" s="197" t="s">
        <v>78</v>
      </c>
      <c r="B88" s="220" t="e">
        <f>штатное!#REF!</f>
        <v>#REF!</v>
      </c>
      <c r="C88" s="292">
        <v>54257.83</v>
      </c>
      <c r="D88" s="292">
        <v>53961</v>
      </c>
      <c r="E88" s="222" t="e">
        <f t="shared" si="12"/>
        <v>#REF!</v>
      </c>
      <c r="F88" s="222" t="e">
        <f>G88+H88+I88+J88+K88</f>
        <v>#REF!</v>
      </c>
      <c r="G88" s="222" t="e">
        <f>штатное!#REF!</f>
        <v>#REF!</v>
      </c>
      <c r="H88" s="222" t="e">
        <f>штатное!#REF!</f>
        <v>#REF!</v>
      </c>
      <c r="I88" s="224"/>
      <c r="J88" s="224"/>
      <c r="K88" s="224"/>
      <c r="L88" s="224"/>
      <c r="M88" s="296">
        <v>39100</v>
      </c>
      <c r="N88" s="222" t="e">
        <f>'СТОИМОСТЬ балла'!#REF!</f>
        <v>#REF!</v>
      </c>
      <c r="O88" s="222" t="e">
        <f t="shared" si="11"/>
        <v>#REF!</v>
      </c>
      <c r="P88" s="293" t="e">
        <f t="shared" si="13"/>
        <v>#REF!</v>
      </c>
      <c r="Q88" s="297" t="e">
        <f t="shared" si="14"/>
        <v>#REF!</v>
      </c>
    </row>
    <row r="89" spans="1:17" x14ac:dyDescent="0.25">
      <c r="A89" s="206" t="s">
        <v>320</v>
      </c>
      <c r="B89" s="220"/>
      <c r="C89" s="292"/>
      <c r="D89" s="292"/>
      <c r="E89" s="222">
        <f t="shared" si="12"/>
        <v>0</v>
      </c>
      <c r="F89" s="222"/>
      <c r="G89" s="224"/>
      <c r="H89" s="224"/>
      <c r="I89" s="224"/>
      <c r="J89" s="224"/>
      <c r="K89" s="406"/>
      <c r="L89" s="406"/>
      <c r="M89" s="407"/>
      <c r="N89" s="407"/>
      <c r="O89" s="407">
        <f t="shared" si="11"/>
        <v>0</v>
      </c>
      <c r="P89" s="409">
        <f t="shared" si="13"/>
        <v>0</v>
      </c>
      <c r="Q89" s="410">
        <f t="shared" si="14"/>
        <v>0</v>
      </c>
    </row>
    <row r="90" spans="1:17" x14ac:dyDescent="0.25">
      <c r="A90" s="196" t="s">
        <v>21</v>
      </c>
      <c r="B90" s="220" t="e">
        <f>штатное!#REF!</f>
        <v>#REF!</v>
      </c>
      <c r="C90" s="292">
        <v>67460</v>
      </c>
      <c r="D90" s="292">
        <v>58724</v>
      </c>
      <c r="E90" s="222" t="e">
        <f t="shared" si="12"/>
        <v>#REF!</v>
      </c>
      <c r="F90" s="222" t="e">
        <f>G90+H90+I90+J90+K90</f>
        <v>#REF!</v>
      </c>
      <c r="G90" s="222" t="e">
        <f>штатное!#REF!</f>
        <v>#REF!</v>
      </c>
      <c r="H90" s="222" t="e">
        <f>штатное!#REF!</f>
        <v>#REF!</v>
      </c>
      <c r="I90" s="224"/>
      <c r="J90" s="224"/>
      <c r="K90" s="224"/>
      <c r="L90" s="224"/>
      <c r="M90" s="296">
        <v>40500</v>
      </c>
      <c r="N90" s="222">
        <f>'СТОИМОСТЬ балла'!O116</f>
        <v>40500</v>
      </c>
      <c r="O90" s="222">
        <f t="shared" si="11"/>
        <v>0</v>
      </c>
      <c r="P90" s="293" t="e">
        <f t="shared" si="13"/>
        <v>#REF!</v>
      </c>
      <c r="Q90" s="297" t="e">
        <f t="shared" si="14"/>
        <v>#REF!</v>
      </c>
    </row>
    <row r="91" spans="1:17" x14ac:dyDescent="0.25">
      <c r="A91" s="197" t="s">
        <v>25</v>
      </c>
      <c r="B91" s="220" t="e">
        <f>штатное!#REF!</f>
        <v>#REF!</v>
      </c>
      <c r="C91" s="292">
        <v>55912.5</v>
      </c>
      <c r="D91" s="292">
        <v>47613</v>
      </c>
      <c r="E91" s="222" t="e">
        <f t="shared" si="12"/>
        <v>#REF!</v>
      </c>
      <c r="F91" s="222" t="e">
        <f>G91+H91+I91+J91+K91</f>
        <v>#REF!</v>
      </c>
      <c r="G91" s="222" t="e">
        <f>штатное!#REF!</f>
        <v>#REF!</v>
      </c>
      <c r="H91" s="222" t="e">
        <f>штатное!#REF!/B91</f>
        <v>#REF!</v>
      </c>
      <c r="I91" s="224"/>
      <c r="J91" s="224"/>
      <c r="K91" s="224"/>
      <c r="L91" s="224"/>
      <c r="M91" s="296">
        <v>30300</v>
      </c>
      <c r="N91" s="222">
        <f>'СТОИМОСТЬ балла'!O117</f>
        <v>60600</v>
      </c>
      <c r="O91" s="222">
        <f t="shared" si="11"/>
        <v>-30300</v>
      </c>
      <c r="P91" s="293" t="e">
        <f t="shared" si="13"/>
        <v>#REF!</v>
      </c>
      <c r="Q91" s="297" t="e">
        <f t="shared" si="14"/>
        <v>#REF!</v>
      </c>
    </row>
    <row r="92" spans="1:17" x14ac:dyDescent="0.25">
      <c r="A92" s="196" t="s">
        <v>32</v>
      </c>
      <c r="B92" s="220" t="e">
        <f>штатное!#REF!</f>
        <v>#REF!</v>
      </c>
      <c r="C92" s="292">
        <v>36494.199999999997</v>
      </c>
      <c r="D92" s="292">
        <v>32095</v>
      </c>
      <c r="E92" s="222" t="e">
        <f t="shared" si="12"/>
        <v>#REF!</v>
      </c>
      <c r="F92" s="222" t="e">
        <f>G92+H92+I92+J92+K92</f>
        <v>#REF!</v>
      </c>
      <c r="G92" s="222" t="e">
        <f>штатное!#REF!</f>
        <v>#REF!</v>
      </c>
      <c r="H92" s="222" t="e">
        <f>штатное!#REF!</f>
        <v>#REF!</v>
      </c>
      <c r="I92" s="224"/>
      <c r="J92" s="224"/>
      <c r="K92" s="224"/>
      <c r="L92" s="224"/>
      <c r="M92" s="296">
        <v>16800</v>
      </c>
      <c r="N92" s="222">
        <f>'СТОИМОСТЬ балла'!O118</f>
        <v>56000</v>
      </c>
      <c r="O92" s="222">
        <f t="shared" si="11"/>
        <v>-39200</v>
      </c>
      <c r="P92" s="293" t="e">
        <f t="shared" si="13"/>
        <v>#REF!</v>
      </c>
      <c r="Q92" s="297" t="e">
        <f t="shared" si="14"/>
        <v>#REF!</v>
      </c>
    </row>
    <row r="93" spans="1:17" x14ac:dyDescent="0.25">
      <c r="A93" s="196" t="s">
        <v>26</v>
      </c>
      <c r="B93" s="220" t="e">
        <f>штатное!#REF!</f>
        <v>#REF!</v>
      </c>
      <c r="C93" s="292">
        <v>35821.283333333333</v>
      </c>
      <c r="D93" s="292">
        <v>32695</v>
      </c>
      <c r="E93" s="222" t="e">
        <f t="shared" si="12"/>
        <v>#REF!</v>
      </c>
      <c r="F93" s="222" t="e">
        <f>G93+H93+I93+J93+K93</f>
        <v>#REF!</v>
      </c>
      <c r="G93" s="222" t="e">
        <f>штатное!#REF!</f>
        <v>#REF!</v>
      </c>
      <c r="H93" s="222" t="e">
        <f>штатное!#REF!/B93</f>
        <v>#REF!</v>
      </c>
      <c r="I93" s="224"/>
      <c r="J93" s="224"/>
      <c r="K93" s="224"/>
      <c r="L93" s="224"/>
      <c r="M93" s="296">
        <v>17400</v>
      </c>
      <c r="N93" s="222">
        <f>'СТОИМОСТЬ балла'!O119</f>
        <v>52200</v>
      </c>
      <c r="O93" s="222">
        <f t="shared" si="11"/>
        <v>-34800</v>
      </c>
      <c r="P93" s="293" t="e">
        <f t="shared" si="13"/>
        <v>#REF!</v>
      </c>
      <c r="Q93" s="297" t="e">
        <f t="shared" si="14"/>
        <v>#REF!</v>
      </c>
    </row>
    <row r="94" spans="1:17" ht="31.5" x14ac:dyDescent="0.25">
      <c r="A94" s="198" t="s">
        <v>321</v>
      </c>
      <c r="B94" s="220"/>
      <c r="C94" s="292"/>
      <c r="D94" s="292"/>
      <c r="E94" s="222">
        <f t="shared" si="12"/>
        <v>0</v>
      </c>
      <c r="F94" s="222"/>
      <c r="G94" s="224"/>
      <c r="H94" s="224"/>
      <c r="I94" s="224"/>
      <c r="J94" s="224"/>
      <c r="K94" s="406"/>
      <c r="L94" s="406"/>
      <c r="M94" s="407">
        <f>C94-F94</f>
        <v>0</v>
      </c>
      <c r="N94" s="407"/>
      <c r="O94" s="407">
        <f t="shared" si="11"/>
        <v>0</v>
      </c>
      <c r="P94" s="409">
        <f t="shared" si="13"/>
        <v>0</v>
      </c>
      <c r="Q94" s="410">
        <f t="shared" si="14"/>
        <v>0</v>
      </c>
    </row>
    <row r="95" spans="1:17" x14ac:dyDescent="0.25">
      <c r="A95" s="197" t="s">
        <v>21</v>
      </c>
      <c r="B95" s="220" t="e">
        <f>штатное!#REF!</f>
        <v>#REF!</v>
      </c>
      <c r="C95" s="292">
        <v>79988</v>
      </c>
      <c r="D95" s="292">
        <v>79624</v>
      </c>
      <c r="E95" s="222" t="e">
        <f t="shared" si="12"/>
        <v>#REF!</v>
      </c>
      <c r="F95" s="222" t="e">
        <f t="shared" ref="F95:F103" si="15">G95+H95+I95+J95+K95</f>
        <v>#REF!</v>
      </c>
      <c r="G95" s="222" t="e">
        <f>штатное!#REF!</f>
        <v>#REF!</v>
      </c>
      <c r="H95" s="222" t="e">
        <f>штатное!#REF!</f>
        <v>#REF!</v>
      </c>
      <c r="I95" s="224"/>
      <c r="J95" s="224"/>
      <c r="K95" s="224"/>
      <c r="L95" s="224"/>
      <c r="M95" s="296">
        <v>61400</v>
      </c>
      <c r="N95" s="222">
        <f>'СТОИМОСТЬ балла'!O121</f>
        <v>61400</v>
      </c>
      <c r="O95" s="222">
        <f t="shared" si="11"/>
        <v>0</v>
      </c>
      <c r="P95" s="293" t="e">
        <f t="shared" si="13"/>
        <v>#REF!</v>
      </c>
      <c r="Q95" s="297" t="e">
        <f>P95-D95</f>
        <v>#REF!</v>
      </c>
    </row>
    <row r="96" spans="1:17" x14ac:dyDescent="0.25">
      <c r="A96" s="197" t="s">
        <v>25</v>
      </c>
      <c r="B96" s="220" t="e">
        <f>штатное!#REF!</f>
        <v>#REF!</v>
      </c>
      <c r="C96" s="292">
        <v>54050.44</v>
      </c>
      <c r="D96" s="292">
        <v>53013</v>
      </c>
      <c r="E96" s="222" t="e">
        <f t="shared" si="12"/>
        <v>#REF!</v>
      </c>
      <c r="F96" s="222" t="e">
        <f t="shared" si="15"/>
        <v>#REF!</v>
      </c>
      <c r="G96" s="222" t="e">
        <f>штатное!#REF!</f>
        <v>#REF!</v>
      </c>
      <c r="H96" s="222" t="e">
        <f>штатное!#REF!</f>
        <v>#REF!</v>
      </c>
      <c r="I96" s="224"/>
      <c r="J96" s="224"/>
      <c r="K96" s="224"/>
      <c r="L96" s="224"/>
      <c r="M96" s="296">
        <v>35700</v>
      </c>
      <c r="N96" s="222">
        <f>'СТОИМОСТЬ балла'!O122</f>
        <v>35700</v>
      </c>
      <c r="O96" s="222">
        <f t="shared" si="11"/>
        <v>0</v>
      </c>
      <c r="P96" s="293" t="e">
        <f t="shared" si="13"/>
        <v>#REF!</v>
      </c>
      <c r="Q96" s="297" t="e">
        <f t="shared" si="14"/>
        <v>#REF!</v>
      </c>
    </row>
    <row r="97" spans="1:17" x14ac:dyDescent="0.25">
      <c r="A97" s="200" t="s">
        <v>72</v>
      </c>
      <c r="B97" s="220" t="e">
        <f>штатное!#REF!</f>
        <v>#REF!</v>
      </c>
      <c r="C97" s="292">
        <v>39988.97</v>
      </c>
      <c r="D97" s="292">
        <v>38861</v>
      </c>
      <c r="E97" s="222" t="e">
        <f t="shared" si="12"/>
        <v>#REF!</v>
      </c>
      <c r="F97" s="222" t="e">
        <f t="shared" si="15"/>
        <v>#REF!</v>
      </c>
      <c r="G97" s="222" t="e">
        <f>штатное!#REF!</f>
        <v>#REF!</v>
      </c>
      <c r="H97" s="222" t="e">
        <f>штатное!#REF!</f>
        <v>#REF!</v>
      </c>
      <c r="I97" s="224"/>
      <c r="J97" s="224"/>
      <c r="K97" s="224"/>
      <c r="L97" s="224"/>
      <c r="M97" s="296">
        <v>24000</v>
      </c>
      <c r="N97" s="222">
        <f>'СТОИМОСТЬ балла'!O123</f>
        <v>24000</v>
      </c>
      <c r="O97" s="222">
        <f t="shared" si="11"/>
        <v>0</v>
      </c>
      <c r="P97" s="293" t="e">
        <f t="shared" si="13"/>
        <v>#REF!</v>
      </c>
      <c r="Q97" s="297" t="e">
        <f t="shared" si="14"/>
        <v>#REF!</v>
      </c>
    </row>
    <row r="98" spans="1:17" ht="31.5" x14ac:dyDescent="0.25">
      <c r="A98" s="200" t="s">
        <v>79</v>
      </c>
      <c r="B98" s="220" t="e">
        <f>штатное!#REF!</f>
        <v>#REF!</v>
      </c>
      <c r="C98" s="292">
        <v>45435.4</v>
      </c>
      <c r="D98" s="292">
        <v>41161</v>
      </c>
      <c r="E98" s="222" t="e">
        <f t="shared" si="12"/>
        <v>#REF!</v>
      </c>
      <c r="F98" s="222" t="e">
        <f t="shared" si="15"/>
        <v>#REF!</v>
      </c>
      <c r="G98" s="222" t="e">
        <f>штатное!#REF!</f>
        <v>#REF!</v>
      </c>
      <c r="H98" s="222" t="e">
        <f>штатное!#REF!</f>
        <v>#REF!</v>
      </c>
      <c r="I98" s="224"/>
      <c r="J98" s="224"/>
      <c r="K98" s="224"/>
      <c r="L98" s="224"/>
      <c r="M98" s="296">
        <v>26300</v>
      </c>
      <c r="N98" s="222">
        <f>'СТОИМОСТЬ балла'!O124</f>
        <v>26300</v>
      </c>
      <c r="O98" s="222">
        <f t="shared" si="11"/>
        <v>0</v>
      </c>
      <c r="P98" s="293" t="e">
        <f t="shared" si="13"/>
        <v>#REF!</v>
      </c>
      <c r="Q98" s="297" t="e">
        <f t="shared" si="14"/>
        <v>#REF!</v>
      </c>
    </row>
    <row r="99" spans="1:17" x14ac:dyDescent="0.25">
      <c r="A99" s="196" t="s">
        <v>33</v>
      </c>
      <c r="B99" s="220" t="e">
        <f>штатное!#REF!</f>
        <v>#REF!</v>
      </c>
      <c r="C99" s="292">
        <v>37735.67</v>
      </c>
      <c r="D99" s="292">
        <v>35361</v>
      </c>
      <c r="E99" s="222" t="e">
        <f t="shared" si="12"/>
        <v>#REF!</v>
      </c>
      <c r="F99" s="222" t="e">
        <f t="shared" si="15"/>
        <v>#REF!</v>
      </c>
      <c r="G99" s="222" t="e">
        <f>штатное!#REF!</f>
        <v>#REF!</v>
      </c>
      <c r="H99" s="222" t="e">
        <f>штатное!#REF!</f>
        <v>#REF!</v>
      </c>
      <c r="I99" s="224"/>
      <c r="J99" s="224"/>
      <c r="K99" s="224"/>
      <c r="L99" s="224"/>
      <c r="M99" s="296">
        <v>20500</v>
      </c>
      <c r="N99" s="222">
        <f>'СТОИМОСТЬ балла'!O125</f>
        <v>20500</v>
      </c>
      <c r="O99" s="222">
        <f t="shared" si="11"/>
        <v>0</v>
      </c>
      <c r="P99" s="293" t="e">
        <f t="shared" si="13"/>
        <v>#REF!</v>
      </c>
      <c r="Q99" s="297" t="e">
        <f t="shared" si="14"/>
        <v>#REF!</v>
      </c>
    </row>
    <row r="100" spans="1:17" x14ac:dyDescent="0.25">
      <c r="A100" s="196" t="s">
        <v>33</v>
      </c>
      <c r="B100" s="220" t="e">
        <f>штатное!#REF!</f>
        <v>#REF!</v>
      </c>
      <c r="C100" s="292">
        <v>17740.370000000003</v>
      </c>
      <c r="D100" s="292">
        <v>17681</v>
      </c>
      <c r="E100" s="222" t="e">
        <f t="shared" si="12"/>
        <v>#REF!</v>
      </c>
      <c r="F100" s="222" t="e">
        <f t="shared" si="15"/>
        <v>#REF!</v>
      </c>
      <c r="G100" s="222" t="e">
        <f>штатное!#REF!</f>
        <v>#REF!</v>
      </c>
      <c r="H100" s="222" t="e">
        <f>штатное!#REF!</f>
        <v>#REF!</v>
      </c>
      <c r="I100" s="224"/>
      <c r="J100" s="224"/>
      <c r="K100" s="224"/>
      <c r="L100" s="224"/>
      <c r="M100" s="296">
        <v>10250</v>
      </c>
      <c r="N100" s="222">
        <f>'СТОИМОСТЬ балла'!O126*0.5</f>
        <v>5125</v>
      </c>
      <c r="O100" s="222">
        <f t="shared" si="11"/>
        <v>5125</v>
      </c>
      <c r="P100" s="293" t="e">
        <f t="shared" si="13"/>
        <v>#REF!</v>
      </c>
      <c r="Q100" s="297" t="e">
        <f t="shared" si="14"/>
        <v>#REF!</v>
      </c>
    </row>
    <row r="101" spans="1:17" x14ac:dyDescent="0.25">
      <c r="A101" s="200" t="s">
        <v>34</v>
      </c>
      <c r="B101" s="220" t="e">
        <f>штатное!#REF!</f>
        <v>#REF!</v>
      </c>
      <c r="C101" s="292">
        <v>21190.370000000003</v>
      </c>
      <c r="D101" s="292">
        <v>21131</v>
      </c>
      <c r="E101" s="222" t="e">
        <f t="shared" si="12"/>
        <v>#REF!</v>
      </c>
      <c r="F101" s="222" t="e">
        <f t="shared" si="15"/>
        <v>#REF!</v>
      </c>
      <c r="G101" s="222" t="e">
        <f>штатное!#REF!</f>
        <v>#REF!</v>
      </c>
      <c r="H101" s="222" t="e">
        <f>штатное!#REF!</f>
        <v>#REF!</v>
      </c>
      <c r="I101" s="224"/>
      <c r="J101" s="224"/>
      <c r="K101" s="224"/>
      <c r="L101" s="224"/>
      <c r="M101" s="296">
        <v>13700</v>
      </c>
      <c r="N101" s="222">
        <f>'СТОИМОСТЬ балла'!O127</f>
        <v>6850</v>
      </c>
      <c r="O101" s="222">
        <f t="shared" si="11"/>
        <v>6850</v>
      </c>
      <c r="P101" s="293" t="e">
        <f t="shared" si="13"/>
        <v>#REF!</v>
      </c>
      <c r="Q101" s="297" t="e">
        <f t="shared" si="14"/>
        <v>#REF!</v>
      </c>
    </row>
    <row r="102" spans="1:17" ht="31.5" x14ac:dyDescent="0.25">
      <c r="A102" s="196" t="s">
        <v>107</v>
      </c>
      <c r="B102" s="220" t="e">
        <f>штатное!#REF!</f>
        <v>#REF!</v>
      </c>
      <c r="C102" s="292">
        <v>34447.599999999999</v>
      </c>
      <c r="D102" s="292">
        <v>32248</v>
      </c>
      <c r="E102" s="222" t="e">
        <f t="shared" si="12"/>
        <v>#REF!</v>
      </c>
      <c r="F102" s="222" t="e">
        <f t="shared" si="15"/>
        <v>#REF!</v>
      </c>
      <c r="G102" s="222" t="e">
        <f>штатное!#REF!</f>
        <v>#REF!</v>
      </c>
      <c r="H102" s="222" t="e">
        <f>штатное!#REF!</f>
        <v>#REF!</v>
      </c>
      <c r="I102" s="224"/>
      <c r="J102" s="224"/>
      <c r="K102" s="224"/>
      <c r="L102" s="224"/>
      <c r="M102" s="296">
        <f>24600</f>
        <v>24600</v>
      </c>
      <c r="N102" s="222">
        <f>'СТОИМОСТЬ балла'!O128</f>
        <v>24600</v>
      </c>
      <c r="O102" s="222">
        <f t="shared" si="11"/>
        <v>0</v>
      </c>
      <c r="P102" s="293" t="e">
        <f t="shared" si="13"/>
        <v>#REF!</v>
      </c>
      <c r="Q102" s="297" t="e">
        <f t="shared" si="14"/>
        <v>#REF!</v>
      </c>
    </row>
    <row r="103" spans="1:17" x14ac:dyDescent="0.25">
      <c r="A103" s="280" t="s">
        <v>82</v>
      </c>
      <c r="B103" s="220" t="e">
        <f>штатное!#REF!</f>
        <v>#REF!</v>
      </c>
      <c r="C103" s="292">
        <v>45157.976666666662</v>
      </c>
      <c r="D103" s="292">
        <v>44048</v>
      </c>
      <c r="E103" s="222" t="e">
        <f t="shared" si="12"/>
        <v>#REF!</v>
      </c>
      <c r="F103" s="222" t="e">
        <f t="shared" si="15"/>
        <v>#REF!</v>
      </c>
      <c r="G103" s="222" t="e">
        <f>штатное!#REF!</f>
        <v>#REF!</v>
      </c>
      <c r="H103" s="222" t="e">
        <f>штатное!#REF!/B103</f>
        <v>#REF!</v>
      </c>
      <c r="I103" s="224"/>
      <c r="J103" s="224"/>
      <c r="K103" s="224"/>
      <c r="L103" s="224"/>
      <c r="M103" s="296">
        <v>36400</v>
      </c>
      <c r="N103" s="222">
        <f>'СТОИМОСТЬ балла'!O129</f>
        <v>109200</v>
      </c>
      <c r="O103" s="222">
        <f t="shared" si="11"/>
        <v>-72800</v>
      </c>
      <c r="P103" s="293" t="e">
        <f t="shared" si="13"/>
        <v>#REF!</v>
      </c>
      <c r="Q103" s="297" t="e">
        <f t="shared" si="14"/>
        <v>#REF!</v>
      </c>
    </row>
    <row r="104" spans="1:17" ht="43.5" x14ac:dyDescent="0.25">
      <c r="A104" s="340" t="s">
        <v>327</v>
      </c>
      <c r="B104" s="220"/>
      <c r="C104" s="292"/>
      <c r="D104" s="292"/>
      <c r="E104" s="222"/>
      <c r="F104" s="222"/>
      <c r="G104" s="222"/>
      <c r="H104" s="222"/>
      <c r="I104" s="224"/>
      <c r="J104" s="224"/>
      <c r="K104" s="406"/>
      <c r="L104" s="406"/>
      <c r="M104" s="407"/>
      <c r="N104" s="407"/>
      <c r="O104" s="407"/>
      <c r="P104" s="409"/>
      <c r="Q104" s="410"/>
    </row>
    <row r="105" spans="1:17" x14ac:dyDescent="0.25">
      <c r="A105" s="342" t="s">
        <v>21</v>
      </c>
      <c r="B105" s="220" t="e">
        <f>штатное!#REF!</f>
        <v>#REF!</v>
      </c>
      <c r="C105" s="292"/>
      <c r="D105" s="292"/>
      <c r="E105" s="222"/>
      <c r="F105" s="222"/>
      <c r="G105" s="222" t="e">
        <f>штатное!#REF!</f>
        <v>#REF!</v>
      </c>
      <c r="H105" s="222" t="e">
        <f>штатное!#REF!</f>
        <v>#REF!</v>
      </c>
      <c r="I105" s="224"/>
      <c r="J105" s="224"/>
      <c r="K105" s="224"/>
      <c r="L105" s="224"/>
      <c r="M105" s="118">
        <v>201300</v>
      </c>
      <c r="N105" s="222"/>
      <c r="O105" s="222"/>
      <c r="P105" s="293" t="e">
        <f t="shared" si="13"/>
        <v>#REF!</v>
      </c>
      <c r="Q105" s="297"/>
    </row>
    <row r="106" spans="1:17" x14ac:dyDescent="0.25">
      <c r="A106" s="342" t="s">
        <v>25</v>
      </c>
      <c r="B106" s="220" t="e">
        <f>штатное!#REF!</f>
        <v>#REF!</v>
      </c>
      <c r="C106" s="292"/>
      <c r="D106" s="292"/>
      <c r="E106" s="222"/>
      <c r="F106" s="222"/>
      <c r="G106" s="222" t="e">
        <f>штатное!#REF!</f>
        <v>#REF!</v>
      </c>
      <c r="H106" s="222" t="e">
        <f>штатное!#REF!</f>
        <v>#REF!</v>
      </c>
      <c r="I106" s="224"/>
      <c r="J106" s="224"/>
      <c r="K106" s="224"/>
      <c r="L106" s="224"/>
      <c r="M106" s="118">
        <v>112200</v>
      </c>
      <c r="N106" s="222"/>
      <c r="O106" s="222"/>
      <c r="P106" s="293" t="e">
        <f t="shared" si="13"/>
        <v>#REF!</v>
      </c>
      <c r="Q106" s="297"/>
    </row>
    <row r="107" spans="1:17" x14ac:dyDescent="0.25">
      <c r="A107" s="343" t="s">
        <v>328</v>
      </c>
      <c r="B107" s="220" t="e">
        <f>штатное!#REF!</f>
        <v>#REF!</v>
      </c>
      <c r="C107" s="292"/>
      <c r="D107" s="292"/>
      <c r="E107" s="222"/>
      <c r="F107" s="222"/>
      <c r="G107" s="222" t="e">
        <f>штатное!#REF!</f>
        <v>#REF!</v>
      </c>
      <c r="H107" s="222" t="e">
        <f>штатное!#REF!</f>
        <v>#REF!</v>
      </c>
      <c r="I107" s="224"/>
      <c r="J107" s="224"/>
      <c r="K107" s="224"/>
      <c r="L107" s="224"/>
      <c r="M107" s="118">
        <v>93400</v>
      </c>
      <c r="N107" s="222"/>
      <c r="O107" s="222"/>
      <c r="P107" s="293" t="e">
        <f t="shared" si="13"/>
        <v>#REF!</v>
      </c>
      <c r="Q107" s="297"/>
    </row>
    <row r="108" spans="1:17" x14ac:dyDescent="0.25">
      <c r="A108" s="343" t="s">
        <v>332</v>
      </c>
      <c r="B108" s="220" t="e">
        <f>штатное!#REF!</f>
        <v>#REF!</v>
      </c>
      <c r="C108" s="292"/>
      <c r="D108" s="292"/>
      <c r="E108" s="222"/>
      <c r="F108" s="222"/>
      <c r="G108" s="222" t="e">
        <f>штатное!#REF!</f>
        <v>#REF!</v>
      </c>
      <c r="H108" s="222" t="e">
        <f>штатное!#REF!</f>
        <v>#REF!</v>
      </c>
      <c r="I108" s="224"/>
      <c r="J108" s="224"/>
      <c r="K108" s="224"/>
      <c r="L108" s="224"/>
      <c r="M108" s="118">
        <v>93400</v>
      </c>
      <c r="N108" s="222"/>
      <c r="O108" s="222"/>
      <c r="P108" s="293" t="e">
        <f t="shared" si="13"/>
        <v>#REF!</v>
      </c>
      <c r="Q108" s="297"/>
    </row>
    <row r="109" spans="1:17" x14ac:dyDescent="0.25">
      <c r="A109" s="344" t="s">
        <v>329</v>
      </c>
      <c r="B109" s="220" t="e">
        <f>штатное!#REF!</f>
        <v>#REF!</v>
      </c>
      <c r="C109" s="292"/>
      <c r="D109" s="292"/>
      <c r="E109" s="222"/>
      <c r="F109" s="222"/>
      <c r="G109" s="222" t="e">
        <f>штатное!#REF!</f>
        <v>#REF!</v>
      </c>
      <c r="H109" s="222" t="e">
        <f>штатное!#REF!</f>
        <v>#REF!</v>
      </c>
      <c r="I109" s="224"/>
      <c r="J109" s="224"/>
      <c r="K109" s="224"/>
      <c r="L109" s="224"/>
      <c r="M109" s="118">
        <v>63800</v>
      </c>
      <c r="N109" s="222"/>
      <c r="O109" s="222"/>
      <c r="P109" s="293" t="e">
        <f t="shared" si="13"/>
        <v>#REF!</v>
      </c>
      <c r="Q109" s="297"/>
    </row>
    <row r="110" spans="1:17" x14ac:dyDescent="0.25">
      <c r="A110" s="344" t="s">
        <v>333</v>
      </c>
      <c r="B110" s="220" t="e">
        <f>штатное!#REF!</f>
        <v>#REF!</v>
      </c>
      <c r="C110" s="292"/>
      <c r="D110" s="292"/>
      <c r="E110" s="222"/>
      <c r="F110" s="222"/>
      <c r="G110" s="222" t="e">
        <f>штатное!#REF!</f>
        <v>#REF!</v>
      </c>
      <c r="H110" s="222" t="e">
        <f>штатное!#REF!</f>
        <v>#REF!</v>
      </c>
      <c r="I110" s="224"/>
      <c r="J110" s="224"/>
      <c r="K110" s="224"/>
      <c r="L110" s="224"/>
      <c r="M110" s="118">
        <v>63800</v>
      </c>
      <c r="N110" s="222"/>
      <c r="O110" s="222"/>
      <c r="P110" s="293" t="e">
        <f t="shared" si="13"/>
        <v>#REF!</v>
      </c>
      <c r="Q110" s="297"/>
    </row>
    <row r="111" spans="1:17" x14ac:dyDescent="0.25">
      <c r="A111" s="344" t="s">
        <v>330</v>
      </c>
      <c r="B111" s="220" t="e">
        <f>штатное!#REF!</f>
        <v>#REF!</v>
      </c>
      <c r="C111" s="292"/>
      <c r="D111" s="292"/>
      <c r="E111" s="222"/>
      <c r="F111" s="222"/>
      <c r="G111" s="222" t="e">
        <f>штатное!#REF!</f>
        <v>#REF!</v>
      </c>
      <c r="H111" s="222" t="e">
        <f>штатное!#REF!</f>
        <v>#REF!</v>
      </c>
      <c r="I111" s="224"/>
      <c r="J111" s="224"/>
      <c r="K111" s="224"/>
      <c r="L111" s="224"/>
      <c r="M111" s="118">
        <v>61300</v>
      </c>
      <c r="N111" s="222"/>
      <c r="O111" s="222"/>
      <c r="P111" s="293" t="e">
        <f t="shared" si="13"/>
        <v>#REF!</v>
      </c>
      <c r="Q111" s="297"/>
    </row>
    <row r="112" spans="1:17" x14ac:dyDescent="0.25">
      <c r="A112" s="343" t="s">
        <v>331</v>
      </c>
      <c r="B112" s="220" t="e">
        <f>штатное!#REF!</f>
        <v>#REF!</v>
      </c>
      <c r="C112" s="292"/>
      <c r="D112" s="292"/>
      <c r="E112" s="222"/>
      <c r="F112" s="222"/>
      <c r="G112" s="222" t="e">
        <f>штатное!#REF!</f>
        <v>#REF!</v>
      </c>
      <c r="H112" s="222" t="e">
        <f>штатное!#REF!</f>
        <v>#REF!</v>
      </c>
      <c r="I112" s="224"/>
      <c r="J112" s="224"/>
      <c r="K112" s="224"/>
      <c r="L112" s="224"/>
      <c r="M112" s="118">
        <v>47700</v>
      </c>
      <c r="N112" s="222"/>
      <c r="O112" s="222"/>
      <c r="P112" s="293" t="e">
        <f t="shared" si="13"/>
        <v>#REF!</v>
      </c>
      <c r="Q112" s="297"/>
    </row>
    <row r="113" spans="1:18" ht="43.5" x14ac:dyDescent="0.25">
      <c r="A113" s="340" t="s">
        <v>334</v>
      </c>
      <c r="B113" s="352"/>
      <c r="C113" s="353"/>
      <c r="D113" s="353"/>
      <c r="E113" s="354"/>
      <c r="F113" s="354"/>
      <c r="G113" s="354"/>
      <c r="H113" s="354"/>
      <c r="I113" s="355"/>
      <c r="J113" s="355"/>
      <c r="K113" s="406"/>
      <c r="L113" s="406"/>
      <c r="M113" s="407"/>
      <c r="N113" s="407"/>
      <c r="O113" s="407"/>
      <c r="P113" s="409"/>
      <c r="Q113" s="410"/>
    </row>
    <row r="114" spans="1:18" x14ac:dyDescent="0.25">
      <c r="A114" s="341" t="s">
        <v>21</v>
      </c>
      <c r="B114" s="359" t="e">
        <f>штатное!#REF!</f>
        <v>#REF!</v>
      </c>
      <c r="C114" s="292"/>
      <c r="D114" s="292"/>
      <c r="E114" s="222"/>
      <c r="F114" s="222"/>
      <c r="G114" s="222" t="e">
        <f>штатное!#REF!</f>
        <v>#REF!</v>
      </c>
      <c r="H114" s="222" t="e">
        <f>штатное!#REF!</f>
        <v>#REF!</v>
      </c>
      <c r="I114" s="224"/>
      <c r="J114" s="224"/>
      <c r="K114" s="224"/>
      <c r="L114" s="224"/>
      <c r="M114" s="118">
        <v>201300</v>
      </c>
      <c r="N114" s="222"/>
      <c r="O114" s="222"/>
      <c r="P114" s="293" t="e">
        <f t="shared" si="13"/>
        <v>#REF!</v>
      </c>
      <c r="Q114" s="297"/>
    </row>
    <row r="115" spans="1:18" x14ac:dyDescent="0.25">
      <c r="A115" s="341" t="s">
        <v>25</v>
      </c>
      <c r="B115" s="359" t="e">
        <f>штатное!#REF!</f>
        <v>#REF!</v>
      </c>
      <c r="C115" s="292"/>
      <c r="D115" s="292"/>
      <c r="E115" s="222"/>
      <c r="F115" s="222"/>
      <c r="G115" s="222" t="e">
        <f>штатное!#REF!</f>
        <v>#REF!</v>
      </c>
      <c r="H115" s="222" t="e">
        <f>штатное!#REF!</f>
        <v>#REF!</v>
      </c>
      <c r="I115" s="224"/>
      <c r="J115" s="224"/>
      <c r="K115" s="224"/>
      <c r="L115" s="224"/>
      <c r="M115" s="118">
        <v>112200</v>
      </c>
      <c r="N115" s="222"/>
      <c r="O115" s="222"/>
      <c r="P115" s="293" t="e">
        <f t="shared" si="13"/>
        <v>#REF!</v>
      </c>
      <c r="Q115" s="297"/>
    </row>
    <row r="116" spans="1:18" x14ac:dyDescent="0.25">
      <c r="A116" s="341" t="s">
        <v>328</v>
      </c>
      <c r="B116" s="359" t="e">
        <f>штатное!#REF!</f>
        <v>#REF!</v>
      </c>
      <c r="C116" s="292"/>
      <c r="D116" s="292"/>
      <c r="E116" s="222"/>
      <c r="F116" s="222"/>
      <c r="G116" s="222" t="e">
        <f>штатное!#REF!</f>
        <v>#REF!</v>
      </c>
      <c r="H116" s="222" t="e">
        <f>штатное!#REF!</f>
        <v>#REF!</v>
      </c>
      <c r="I116" s="224"/>
      <c r="J116" s="224"/>
      <c r="K116" s="224"/>
      <c r="L116" s="224"/>
      <c r="M116" s="118">
        <v>93400</v>
      </c>
      <c r="N116" s="222"/>
      <c r="O116" s="222"/>
      <c r="P116" s="293" t="e">
        <f t="shared" si="13"/>
        <v>#REF!</v>
      </c>
      <c r="Q116" s="297"/>
    </row>
    <row r="117" spans="1:18" x14ac:dyDescent="0.25">
      <c r="A117" s="341" t="s">
        <v>329</v>
      </c>
      <c r="B117" s="359" t="e">
        <f>штатное!#REF!</f>
        <v>#REF!</v>
      </c>
      <c r="C117" s="292"/>
      <c r="D117" s="292"/>
      <c r="E117" s="222"/>
      <c r="F117" s="222"/>
      <c r="G117" s="222" t="e">
        <f>штатное!#REF!</f>
        <v>#REF!</v>
      </c>
      <c r="H117" s="222" t="e">
        <f>штатное!#REF!</f>
        <v>#REF!</v>
      </c>
      <c r="I117" s="224"/>
      <c r="J117" s="224"/>
      <c r="K117" s="224"/>
      <c r="L117" s="224"/>
      <c r="M117" s="118">
        <v>63800</v>
      </c>
      <c r="N117" s="222"/>
      <c r="O117" s="222"/>
      <c r="P117" s="293" t="e">
        <f t="shared" si="13"/>
        <v>#REF!</v>
      </c>
      <c r="Q117" s="297"/>
    </row>
    <row r="118" spans="1:18" x14ac:dyDescent="0.25">
      <c r="A118" s="341" t="s">
        <v>330</v>
      </c>
      <c r="B118" s="359" t="e">
        <f>штатное!#REF!</f>
        <v>#REF!</v>
      </c>
      <c r="C118" s="292"/>
      <c r="D118" s="292"/>
      <c r="E118" s="222"/>
      <c r="F118" s="222"/>
      <c r="G118" s="222" t="e">
        <f>штатное!#REF!</f>
        <v>#REF!</v>
      </c>
      <c r="H118" s="222" t="e">
        <f>штатное!#REF!</f>
        <v>#REF!</v>
      </c>
      <c r="I118" s="224"/>
      <c r="J118" s="224"/>
      <c r="K118" s="224"/>
      <c r="L118" s="224"/>
      <c r="M118" s="118">
        <v>61300</v>
      </c>
      <c r="N118" s="222"/>
      <c r="O118" s="222"/>
      <c r="P118" s="293" t="e">
        <f t="shared" si="13"/>
        <v>#REF!</v>
      </c>
      <c r="Q118" s="297"/>
    </row>
    <row r="119" spans="1:18" x14ac:dyDescent="0.25">
      <c r="A119" s="341" t="s">
        <v>331</v>
      </c>
      <c r="B119" s="359" t="e">
        <f>штатное!#REF!</f>
        <v>#REF!</v>
      </c>
      <c r="C119" s="292"/>
      <c r="D119" s="292"/>
      <c r="E119" s="222"/>
      <c r="F119" s="222"/>
      <c r="G119" s="222" t="e">
        <f>штатное!#REF!</f>
        <v>#REF!</v>
      </c>
      <c r="H119" s="222" t="e">
        <f>штатное!#REF!</f>
        <v>#REF!</v>
      </c>
      <c r="I119" s="224"/>
      <c r="J119" s="224"/>
      <c r="K119" s="224"/>
      <c r="L119" s="224"/>
      <c r="M119" s="118">
        <v>47700</v>
      </c>
      <c r="N119" s="222"/>
      <c r="O119" s="222"/>
      <c r="P119" s="293" t="e">
        <f t="shared" si="13"/>
        <v>#REF!</v>
      </c>
      <c r="Q119" s="297"/>
    </row>
    <row r="120" spans="1:18" x14ac:dyDescent="0.25">
      <c r="A120" s="352"/>
      <c r="B120" s="352" t="e">
        <f>SUM(B4:B119)</f>
        <v>#REF!</v>
      </c>
      <c r="C120" s="353"/>
      <c r="D120" s="353"/>
      <c r="E120" s="354"/>
      <c r="F120" s="354"/>
      <c r="G120" s="354"/>
      <c r="H120" s="354"/>
      <c r="I120" s="355"/>
      <c r="J120" s="355"/>
      <c r="K120" s="355"/>
      <c r="L120" s="355"/>
      <c r="M120" s="356"/>
      <c r="N120" s="354"/>
      <c r="O120" s="354"/>
      <c r="P120" s="357"/>
      <c r="Q120" s="358"/>
    </row>
    <row r="121" spans="1:18" x14ac:dyDescent="0.25">
      <c r="A121" s="352"/>
      <c r="B121" s="352"/>
      <c r="C121" s="353"/>
      <c r="D121" s="353"/>
      <c r="E121" s="354"/>
      <c r="F121" s="354"/>
      <c r="G121" s="354"/>
      <c r="H121" s="354"/>
      <c r="I121" s="355"/>
      <c r="J121" s="355"/>
      <c r="K121" s="355"/>
      <c r="L121" s="355"/>
      <c r="M121" s="356"/>
      <c r="N121" s="354"/>
      <c r="O121" s="354"/>
      <c r="P121" s="357"/>
      <c r="Q121" s="358"/>
    </row>
    <row r="122" spans="1:18" x14ac:dyDescent="0.25">
      <c r="A122" s="210"/>
      <c r="B122" s="283"/>
      <c r="Q122" s="294" t="e">
        <f>SUM(Q4:Q103)</f>
        <v>#REF!</v>
      </c>
      <c r="R122" s="294" t="e">
        <f>Q122+41893</f>
        <v>#REF!</v>
      </c>
    </row>
    <row r="123" spans="1:18" x14ac:dyDescent="0.25">
      <c r="A123" s="210"/>
      <c r="B123" s="283"/>
      <c r="Q123" s="294" t="e">
        <f>Q122*12</f>
        <v>#REF!</v>
      </c>
      <c r="R123" s="221" t="e">
        <f>R122*12</f>
        <v>#REF!</v>
      </c>
    </row>
    <row r="124" spans="1:18" x14ac:dyDescent="0.25">
      <c r="A124" s="210"/>
      <c r="B124" s="283"/>
    </row>
    <row r="125" spans="1:18" x14ac:dyDescent="0.25">
      <c r="A125" s="210"/>
      <c r="B125" s="283"/>
    </row>
    <row r="126" spans="1:18" x14ac:dyDescent="0.25">
      <c r="A126" s="210"/>
      <c r="B126" s="283"/>
    </row>
    <row r="127" spans="1:18" x14ac:dyDescent="0.25">
      <c r="A127" s="211"/>
      <c r="B127" s="284"/>
    </row>
    <row r="135" spans="1:2" x14ac:dyDescent="0.25">
      <c r="A135" s="213"/>
      <c r="B135" s="213"/>
    </row>
    <row r="136" spans="1:2" x14ac:dyDescent="0.25">
      <c r="A136" s="213"/>
      <c r="B136" s="213"/>
    </row>
    <row r="137" spans="1:2" x14ac:dyDescent="0.25">
      <c r="A137" s="213"/>
      <c r="B137" s="213"/>
    </row>
    <row r="138" spans="1:2" x14ac:dyDescent="0.25">
      <c r="A138" s="221"/>
      <c r="B138" s="221"/>
    </row>
    <row r="139" spans="1:2" x14ac:dyDescent="0.25">
      <c r="A139" s="221"/>
      <c r="B139" s="221"/>
    </row>
    <row r="144" spans="1:2" ht="31.5" x14ac:dyDescent="0.25">
      <c r="A144" s="214" t="s">
        <v>151</v>
      </c>
      <c r="B144" s="214"/>
    </row>
    <row r="145" spans="1:2" x14ac:dyDescent="0.25">
      <c r="A145" s="214" t="s">
        <v>132</v>
      </c>
      <c r="B145" s="214"/>
    </row>
    <row r="146" spans="1:2" ht="31.5" x14ac:dyDescent="0.25">
      <c r="A146" s="215" t="s">
        <v>133</v>
      </c>
      <c r="B146" s="215"/>
    </row>
    <row r="147" spans="1:2" x14ac:dyDescent="0.25">
      <c r="A147" s="214"/>
      <c r="B147" s="214"/>
    </row>
    <row r="148" spans="1:2" x14ac:dyDescent="0.25">
      <c r="A148" s="214" t="s">
        <v>134</v>
      </c>
      <c r="B148" s="214"/>
    </row>
    <row r="152" spans="1:2" ht="16.5" thickBot="1" x14ac:dyDescent="0.3"/>
    <row r="153" spans="1:2" ht="16.5" thickBot="1" x14ac:dyDescent="0.3">
      <c r="A153" s="216" t="s">
        <v>123</v>
      </c>
      <c r="B153" s="284"/>
    </row>
    <row r="154" spans="1:2" x14ac:dyDescent="0.25">
      <c r="A154" s="217" t="s">
        <v>122</v>
      </c>
      <c r="B154" s="284"/>
    </row>
    <row r="155" spans="1:2" ht="47.25" x14ac:dyDescent="0.25">
      <c r="A155" s="218" t="s">
        <v>109</v>
      </c>
      <c r="B155" s="284"/>
    </row>
    <row r="156" spans="1:2" ht="31.5" x14ac:dyDescent="0.25">
      <c r="A156" s="218" t="s">
        <v>118</v>
      </c>
      <c r="B156" s="284"/>
    </row>
    <row r="157" spans="1:2" x14ac:dyDescent="0.25">
      <c r="A157" s="218" t="s">
        <v>11</v>
      </c>
      <c r="B157" s="284"/>
    </row>
    <row r="158" spans="1:2" x14ac:dyDescent="0.25">
      <c r="A158" s="218" t="s">
        <v>12</v>
      </c>
      <c r="B158" s="284"/>
    </row>
    <row r="159" spans="1:2" x14ac:dyDescent="0.25">
      <c r="A159" s="218" t="s">
        <v>117</v>
      </c>
      <c r="B159" s="284"/>
    </row>
    <row r="160" spans="1:2" x14ac:dyDescent="0.25">
      <c r="A160" s="218" t="s">
        <v>69</v>
      </c>
      <c r="B160" s="284"/>
    </row>
    <row r="161" spans="1:2" x14ac:dyDescent="0.25">
      <c r="A161" s="218" t="s">
        <v>70</v>
      </c>
      <c r="B161" s="284"/>
    </row>
    <row r="162" spans="1:2" ht="32.25" thickBot="1" x14ac:dyDescent="0.3">
      <c r="A162" s="219" t="s">
        <v>9</v>
      </c>
      <c r="B162" s="285"/>
    </row>
  </sheetData>
  <pageMargins left="0.7" right="0.7" top="0.75" bottom="0.75" header="0.3" footer="0.3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штатное</vt:lpstr>
      <vt:lpstr>СТОИМОСТЬ балла</vt:lpstr>
      <vt:lpstr>надбавка за стаж</vt:lpstr>
      <vt:lpstr>ночное время</vt:lpstr>
      <vt:lpstr>Ночное время пересчёт</vt:lpstr>
      <vt:lpstr>Праздники и выходные</vt:lpstr>
      <vt:lpstr>стоимость должности</vt:lpstr>
      <vt:lpstr>штатное!Область_печати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2022-12-28T09:11:01Z</dcterms:modified>
</cp:coreProperties>
</file>